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projekty\2022\Rekonštrukcia viacúčelového športového areálu v Brusne\VO\"/>
    </mc:Choice>
  </mc:AlternateContent>
  <bookViews>
    <workbookView xWindow="480" yWindow="516" windowWidth="20772" windowHeight="11196"/>
  </bookViews>
  <sheets>
    <sheet name="Rekapitulácia stavby" sheetId="1" r:id="rId1"/>
    <sheet name="SO-01 - Multifunkčné ihrisko" sheetId="2" r:id="rId2"/>
    <sheet name="SO-02 - Viacúčelová šport..." sheetId="3" r:id="rId3"/>
    <sheet name="SO-03 - Spevnené plochy" sheetId="4" r:id="rId4"/>
    <sheet name="SO-04 - Oplotenie " sheetId="5" r:id="rId5"/>
  </sheets>
  <definedNames>
    <definedName name="_xlnm.Print_Titles" localSheetId="0">'Rekapitulácia stavby'!$85:$85</definedName>
    <definedName name="_xlnm.Print_Titles" localSheetId="1">'SO-01 - Multifunkčné ihrisko'!$117:$117</definedName>
    <definedName name="_xlnm.Print_Titles" localSheetId="2">'SO-02 - Viacúčelová šport...'!$116:$116</definedName>
    <definedName name="_xlnm.Print_Titles" localSheetId="3">'SO-03 - Spevnené plochy'!$113:$113</definedName>
    <definedName name="_xlnm.Print_Titles" localSheetId="4">'SO-04 - Oplotenie '!$112:$112</definedName>
    <definedName name="_xlnm.Print_Area" localSheetId="0">'Rekapitulácia stavby'!$C$4:$AP$70,'Rekapitulácia stavby'!$C$76:$AP$95</definedName>
    <definedName name="_xlnm.Print_Area" localSheetId="1">'SO-01 - Multifunkčné ihrisko'!$C$4:$Q$70,'SO-01 - Multifunkčné ihrisko'!$C$76:$Q$101,'SO-01 - Multifunkčné ihrisko'!$C$107:$Q$165</definedName>
    <definedName name="_xlnm.Print_Area" localSheetId="2">'SO-02 - Viacúčelová šport...'!$C$4:$Q$70,'SO-02 - Viacúčelová šport...'!$C$76:$Q$100,'SO-02 - Viacúčelová šport...'!$C$106:$Q$173</definedName>
    <definedName name="_xlnm.Print_Area" localSheetId="3">'SO-03 - Spevnené plochy'!$C$4:$Q$70,'SO-03 - Spevnené plochy'!$C$76:$Q$97,'SO-03 - Spevnené plochy'!$C$103:$Q$134</definedName>
    <definedName name="_xlnm.Print_Area" localSheetId="4">'SO-04 - Oplotenie '!$C$4:$Q$70,'SO-04 - Oplotenie '!$C$76:$Q$96,'SO-04 - Oplotenie '!$C$102:$Q$131</definedName>
  </definedNames>
  <calcPr calcId="152511"/>
</workbook>
</file>

<file path=xl/calcChain.xml><?xml version="1.0" encoding="utf-8"?>
<calcChain xmlns="http://schemas.openxmlformats.org/spreadsheetml/2006/main">
  <c r="O9" i="2" l="1"/>
  <c r="E12" i="2"/>
  <c r="AY91" i="1" l="1"/>
  <c r="AX91" i="1"/>
  <c r="BI131" i="5"/>
  <c r="BH131" i="5"/>
  <c r="BG131" i="5"/>
  <c r="BF131" i="5"/>
  <c r="AA131" i="5"/>
  <c r="Y131" i="5"/>
  <c r="W131" i="5"/>
  <c r="BK131" i="5"/>
  <c r="N131" i="5"/>
  <c r="BE131" i="5" s="1"/>
  <c r="BI130" i="5"/>
  <c r="BH130" i="5"/>
  <c r="BG130" i="5"/>
  <c r="BF130" i="5"/>
  <c r="AA130" i="5"/>
  <c r="Y130" i="5"/>
  <c r="W130" i="5"/>
  <c r="BK130" i="5"/>
  <c r="N130" i="5"/>
  <c r="BE130" i="5" s="1"/>
  <c r="BI129" i="5"/>
  <c r="BH129" i="5"/>
  <c r="BG129" i="5"/>
  <c r="BF129" i="5"/>
  <c r="AA129" i="5"/>
  <c r="Y129" i="5"/>
  <c r="W129" i="5"/>
  <c r="BK129" i="5"/>
  <c r="N129" i="5"/>
  <c r="BE129" i="5" s="1"/>
  <c r="BI128" i="5"/>
  <c r="BH128" i="5"/>
  <c r="BG128" i="5"/>
  <c r="BF128" i="5"/>
  <c r="AA128" i="5"/>
  <c r="Y128" i="5"/>
  <c r="W128" i="5"/>
  <c r="BK128" i="5"/>
  <c r="N128" i="5"/>
  <c r="BE128" i="5" s="1"/>
  <c r="BI127" i="5"/>
  <c r="BH127" i="5"/>
  <c r="BG127" i="5"/>
  <c r="BF127" i="5"/>
  <c r="AA127" i="5"/>
  <c r="Y127" i="5"/>
  <c r="W127" i="5"/>
  <c r="BK127" i="5"/>
  <c r="N127" i="5"/>
  <c r="BE127" i="5" s="1"/>
  <c r="BI126" i="5"/>
  <c r="BH126" i="5"/>
  <c r="BG126" i="5"/>
  <c r="BF126" i="5"/>
  <c r="AA126" i="5"/>
  <c r="Y126" i="5"/>
  <c r="W126" i="5"/>
  <c r="BK126" i="5"/>
  <c r="N126" i="5"/>
  <c r="BE126" i="5" s="1"/>
  <c r="BI125" i="5"/>
  <c r="BH125" i="5"/>
  <c r="BG125" i="5"/>
  <c r="BF125" i="5"/>
  <c r="AA125" i="5"/>
  <c r="Y125" i="5"/>
  <c r="W125" i="5"/>
  <c r="BK125" i="5"/>
  <c r="N125" i="5"/>
  <c r="BE125" i="5" s="1"/>
  <c r="BI124" i="5"/>
  <c r="BH124" i="5"/>
  <c r="BG124" i="5"/>
  <c r="BF124" i="5"/>
  <c r="AA124" i="5"/>
  <c r="Y124" i="5"/>
  <c r="W124" i="5"/>
  <c r="BK124" i="5"/>
  <c r="N124" i="5"/>
  <c r="BE124" i="5"/>
  <c r="BI123" i="5"/>
  <c r="BH123" i="5"/>
  <c r="BG123" i="5"/>
  <c r="BF123" i="5"/>
  <c r="AA123" i="5"/>
  <c r="Y123" i="5"/>
  <c r="W123" i="5"/>
  <c r="BK123" i="5"/>
  <c r="N123" i="5"/>
  <c r="BE123" i="5" s="1"/>
  <c r="BI122" i="5"/>
  <c r="BH122" i="5"/>
  <c r="BG122" i="5"/>
  <c r="BF122" i="5"/>
  <c r="AA122" i="5"/>
  <c r="Y122" i="5"/>
  <c r="W122" i="5"/>
  <c r="BK122" i="5"/>
  <c r="N122" i="5"/>
  <c r="BE122" i="5" s="1"/>
  <c r="BI121" i="5"/>
  <c r="BH121" i="5"/>
  <c r="BG121" i="5"/>
  <c r="BF121" i="5"/>
  <c r="AA121" i="5"/>
  <c r="Y121" i="5"/>
  <c r="W121" i="5"/>
  <c r="BK121" i="5"/>
  <c r="N121" i="5"/>
  <c r="BE121" i="5" s="1"/>
  <c r="BI120" i="5"/>
  <c r="BH120" i="5"/>
  <c r="BG120" i="5"/>
  <c r="BF120" i="5"/>
  <c r="AA120" i="5"/>
  <c r="Y120" i="5"/>
  <c r="W120" i="5"/>
  <c r="BK120" i="5"/>
  <c r="N120" i="5"/>
  <c r="BE120" i="5" s="1"/>
  <c r="BI119" i="5"/>
  <c r="BH119" i="5"/>
  <c r="BG119" i="5"/>
  <c r="BF119" i="5"/>
  <c r="AA119" i="5"/>
  <c r="Y119" i="5"/>
  <c r="W119" i="5"/>
  <c r="W118" i="5"/>
  <c r="W117" i="5" s="1"/>
  <c r="BK119" i="5"/>
  <c r="N119" i="5"/>
  <c r="BE119" i="5" s="1"/>
  <c r="BI116" i="5"/>
  <c r="BH116" i="5"/>
  <c r="BG116" i="5"/>
  <c r="BF116" i="5"/>
  <c r="AA116" i="5"/>
  <c r="AA115" i="5" s="1"/>
  <c r="AA114" i="5" s="1"/>
  <c r="Y116" i="5"/>
  <c r="Y115" i="5" s="1"/>
  <c r="Y114" i="5" s="1"/>
  <c r="W116" i="5"/>
  <c r="W115" i="5" s="1"/>
  <c r="W114" i="5" s="1"/>
  <c r="BK116" i="5"/>
  <c r="BK115" i="5" s="1"/>
  <c r="N116" i="5"/>
  <c r="BE116" i="5"/>
  <c r="F107" i="5"/>
  <c r="F105" i="5"/>
  <c r="M28" i="5"/>
  <c r="AS91" i="1"/>
  <c r="F81" i="5"/>
  <c r="F79" i="5"/>
  <c r="O21" i="5"/>
  <c r="E21" i="5"/>
  <c r="M84" i="5" s="1"/>
  <c r="O20" i="5"/>
  <c r="O18" i="5"/>
  <c r="E18" i="5"/>
  <c r="M109" i="5" s="1"/>
  <c r="O17" i="5"/>
  <c r="O15" i="5"/>
  <c r="E15" i="5"/>
  <c r="F84" i="5" s="1"/>
  <c r="O14" i="5"/>
  <c r="O12" i="5"/>
  <c r="E12" i="5"/>
  <c r="F83" i="5" s="1"/>
  <c r="O11" i="5"/>
  <c r="O9" i="5"/>
  <c r="M81" i="5" s="1"/>
  <c r="F6" i="5"/>
  <c r="F104" i="5" s="1"/>
  <c r="AY90" i="1"/>
  <c r="AX90" i="1"/>
  <c r="BI134" i="4"/>
  <c r="BH134" i="4"/>
  <c r="BG134" i="4"/>
  <c r="BF134" i="4"/>
  <c r="AA134" i="4"/>
  <c r="AA133" i="4"/>
  <c r="Y134" i="4"/>
  <c r="Y133" i="4" s="1"/>
  <c r="W134" i="4"/>
  <c r="W133" i="4" s="1"/>
  <c r="BK134" i="4"/>
  <c r="BK133" i="4" s="1"/>
  <c r="N133" i="4" s="1"/>
  <c r="N93" i="4" s="1"/>
  <c r="N134" i="4"/>
  <c r="BE134" i="4" s="1"/>
  <c r="BI132" i="4"/>
  <c r="BH132" i="4"/>
  <c r="BG132" i="4"/>
  <c r="BF132" i="4"/>
  <c r="AA132" i="4"/>
  <c r="Y132" i="4"/>
  <c r="W132" i="4"/>
  <c r="BK132" i="4"/>
  <c r="N132" i="4"/>
  <c r="BE132" i="4" s="1"/>
  <c r="BI131" i="4"/>
  <c r="BH131" i="4"/>
  <c r="BG131" i="4"/>
  <c r="BF131" i="4"/>
  <c r="AA131" i="4"/>
  <c r="Y131" i="4"/>
  <c r="W131" i="4"/>
  <c r="BK131" i="4"/>
  <c r="N131" i="4"/>
  <c r="BE131" i="4" s="1"/>
  <c r="BI130" i="4"/>
  <c r="BH130" i="4"/>
  <c r="BG130" i="4"/>
  <c r="BF130" i="4"/>
  <c r="AA130" i="4"/>
  <c r="Y130" i="4"/>
  <c r="W130" i="4"/>
  <c r="BK130" i="4"/>
  <c r="N130" i="4"/>
  <c r="BE130" i="4" s="1"/>
  <c r="BI129" i="4"/>
  <c r="BH129" i="4"/>
  <c r="BG129" i="4"/>
  <c r="BF129" i="4"/>
  <c r="AA129" i="4"/>
  <c r="Y129" i="4"/>
  <c r="W129" i="4"/>
  <c r="BK129" i="4"/>
  <c r="N129" i="4"/>
  <c r="BE129" i="4" s="1"/>
  <c r="BI128" i="4"/>
  <c r="BH128" i="4"/>
  <c r="BG128" i="4"/>
  <c r="BF128" i="4"/>
  <c r="AA128" i="4"/>
  <c r="Y128" i="4"/>
  <c r="W128" i="4"/>
  <c r="W127" i="4"/>
  <c r="BK128" i="4"/>
  <c r="N128" i="4"/>
  <c r="BE128" i="4" s="1"/>
  <c r="BI126" i="4"/>
  <c r="BH126" i="4"/>
  <c r="BG126" i="4"/>
  <c r="BF126" i="4"/>
  <c r="AA126" i="4"/>
  <c r="Y126" i="4"/>
  <c r="W126" i="4"/>
  <c r="BK126" i="4"/>
  <c r="N126" i="4"/>
  <c r="BE126" i="4"/>
  <c r="BI125" i="4"/>
  <c r="BH125" i="4"/>
  <c r="BG125" i="4"/>
  <c r="BF125" i="4"/>
  <c r="AA125" i="4"/>
  <c r="Y125" i="4"/>
  <c r="W125" i="4"/>
  <c r="BK125" i="4"/>
  <c r="N125" i="4"/>
  <c r="BE125" i="4" s="1"/>
  <c r="BI124" i="4"/>
  <c r="BH124" i="4"/>
  <c r="BG124" i="4"/>
  <c r="BF124" i="4"/>
  <c r="AA124" i="4"/>
  <c r="AA123" i="4" s="1"/>
  <c r="Y124" i="4"/>
  <c r="W124" i="4"/>
  <c r="W123" i="4" s="1"/>
  <c r="BK124" i="4"/>
  <c r="N124" i="4"/>
  <c r="BE124" i="4" s="1"/>
  <c r="BI122" i="4"/>
  <c r="BH122" i="4"/>
  <c r="BG122" i="4"/>
  <c r="BF122" i="4"/>
  <c r="AA122" i="4"/>
  <c r="Y122" i="4"/>
  <c r="W122" i="4"/>
  <c r="BK122" i="4"/>
  <c r="N122" i="4"/>
  <c r="BE122" i="4" s="1"/>
  <c r="BI121" i="4"/>
  <c r="BH121" i="4"/>
  <c r="BG121" i="4"/>
  <c r="BF121" i="4"/>
  <c r="AA121" i="4"/>
  <c r="Y121" i="4"/>
  <c r="W121" i="4"/>
  <c r="BK121" i="4"/>
  <c r="N121" i="4"/>
  <c r="BE121" i="4" s="1"/>
  <c r="BI120" i="4"/>
  <c r="BH120" i="4"/>
  <c r="BG120" i="4"/>
  <c r="BF120" i="4"/>
  <c r="AA120" i="4"/>
  <c r="Y120" i="4"/>
  <c r="W120" i="4"/>
  <c r="BK120" i="4"/>
  <c r="N120" i="4"/>
  <c r="BE120" i="4" s="1"/>
  <c r="BI119" i="4"/>
  <c r="BH119" i="4"/>
  <c r="BG119" i="4"/>
  <c r="BF119" i="4"/>
  <c r="AA119" i="4"/>
  <c r="Y119" i="4"/>
  <c r="W119" i="4"/>
  <c r="BK119" i="4"/>
  <c r="N119" i="4"/>
  <c r="BE119" i="4" s="1"/>
  <c r="BI118" i="4"/>
  <c r="BH118" i="4"/>
  <c r="BG118" i="4"/>
  <c r="BF118" i="4"/>
  <c r="AA118" i="4"/>
  <c r="Y118" i="4"/>
  <c r="W118" i="4"/>
  <c r="BK118" i="4"/>
  <c r="N118" i="4"/>
  <c r="BE118" i="4" s="1"/>
  <c r="BI117" i="4"/>
  <c r="BH117" i="4"/>
  <c r="BG117" i="4"/>
  <c r="BF117" i="4"/>
  <c r="AA117" i="4"/>
  <c r="Y117" i="4"/>
  <c r="Y116" i="4" s="1"/>
  <c r="W117" i="4"/>
  <c r="BK117" i="4"/>
  <c r="N117" i="4"/>
  <c r="BE117" i="4" s="1"/>
  <c r="F108" i="4"/>
  <c r="F106" i="4"/>
  <c r="M28" i="4"/>
  <c r="AS90" i="1"/>
  <c r="F81" i="4"/>
  <c r="F79" i="4"/>
  <c r="O21" i="4"/>
  <c r="E21" i="4"/>
  <c r="M84" i="4" s="1"/>
  <c r="O20" i="4"/>
  <c r="O18" i="4"/>
  <c r="E18" i="4"/>
  <c r="M110" i="4" s="1"/>
  <c r="O17" i="4"/>
  <c r="O15" i="4"/>
  <c r="E15" i="4"/>
  <c r="F111" i="4" s="1"/>
  <c r="O14" i="4"/>
  <c r="O12" i="4"/>
  <c r="E12" i="4"/>
  <c r="F83" i="4" s="1"/>
  <c r="O11" i="4"/>
  <c r="O9" i="4"/>
  <c r="M81" i="4" s="1"/>
  <c r="F6" i="4"/>
  <c r="F105" i="4" s="1"/>
  <c r="AY89" i="1"/>
  <c r="AX89" i="1"/>
  <c r="BI173" i="3"/>
  <c r="BH173" i="3"/>
  <c r="BG173" i="3"/>
  <c r="BF173" i="3"/>
  <c r="AA173" i="3"/>
  <c r="Y173" i="3"/>
  <c r="W173" i="3"/>
  <c r="BK173" i="3"/>
  <c r="N173" i="3"/>
  <c r="BE173" i="3" s="1"/>
  <c r="BI172" i="3"/>
  <c r="BH172" i="3"/>
  <c r="BG172" i="3"/>
  <c r="BF172" i="3"/>
  <c r="AA172" i="3"/>
  <c r="Y172" i="3"/>
  <c r="W172" i="3"/>
  <c r="BK172" i="3"/>
  <c r="N172" i="3"/>
  <c r="BE172" i="3" s="1"/>
  <c r="BI171" i="3"/>
  <c r="BH171" i="3"/>
  <c r="BG171" i="3"/>
  <c r="BF171" i="3"/>
  <c r="AA171" i="3"/>
  <c r="Y171" i="3"/>
  <c r="W171" i="3"/>
  <c r="BK171" i="3"/>
  <c r="N171" i="3"/>
  <c r="BE171" i="3" s="1"/>
  <c r="BI170" i="3"/>
  <c r="BH170" i="3"/>
  <c r="BG170" i="3"/>
  <c r="BF170" i="3"/>
  <c r="AA170" i="3"/>
  <c r="Y170" i="3"/>
  <c r="W170" i="3"/>
  <c r="BK170" i="3"/>
  <c r="N170" i="3"/>
  <c r="BE170" i="3" s="1"/>
  <c r="BI169" i="3"/>
  <c r="BH169" i="3"/>
  <c r="BG169" i="3"/>
  <c r="BF169" i="3"/>
  <c r="AA169" i="3"/>
  <c r="Y169" i="3"/>
  <c r="W169" i="3"/>
  <c r="BK169" i="3"/>
  <c r="N169" i="3"/>
  <c r="BE169" i="3" s="1"/>
  <c r="BI168" i="3"/>
  <c r="BH168" i="3"/>
  <c r="BG168" i="3"/>
  <c r="BF168" i="3"/>
  <c r="AA168" i="3"/>
  <c r="Y168" i="3"/>
  <c r="W168" i="3"/>
  <c r="BK168" i="3"/>
  <c r="N168" i="3"/>
  <c r="BE168" i="3" s="1"/>
  <c r="BI167" i="3"/>
  <c r="BH167" i="3"/>
  <c r="BG167" i="3"/>
  <c r="BF167" i="3"/>
  <c r="AA167" i="3"/>
  <c r="Y167" i="3"/>
  <c r="W167" i="3"/>
  <c r="BK167" i="3"/>
  <c r="N167" i="3"/>
  <c r="BE167" i="3" s="1"/>
  <c r="BI166" i="3"/>
  <c r="BH166" i="3"/>
  <c r="BG166" i="3"/>
  <c r="BF166" i="3"/>
  <c r="AA166" i="3"/>
  <c r="Y166" i="3"/>
  <c r="W166" i="3"/>
  <c r="BK166" i="3"/>
  <c r="N166" i="3"/>
  <c r="BE166" i="3" s="1"/>
  <c r="BI165" i="3"/>
  <c r="BH165" i="3"/>
  <c r="BG165" i="3"/>
  <c r="BF165" i="3"/>
  <c r="AA165" i="3"/>
  <c r="Y165" i="3"/>
  <c r="W165" i="3"/>
  <c r="W164" i="3" s="1"/>
  <c r="W163" i="3" s="1"/>
  <c r="BK165" i="3"/>
  <c r="N165" i="3"/>
  <c r="BE165" i="3" s="1"/>
  <c r="BI162" i="3"/>
  <c r="BH162" i="3"/>
  <c r="BG162" i="3"/>
  <c r="BF162" i="3"/>
  <c r="AA162" i="3"/>
  <c r="AA161" i="3" s="1"/>
  <c r="Y162" i="3"/>
  <c r="Y161" i="3" s="1"/>
  <c r="W162" i="3"/>
  <c r="W161" i="3" s="1"/>
  <c r="BK162" i="3"/>
  <c r="BK161" i="3" s="1"/>
  <c r="N161" i="3" s="1"/>
  <c r="N94" i="3" s="1"/>
  <c r="N162" i="3"/>
  <c r="BE162" i="3" s="1"/>
  <c r="BI160" i="3"/>
  <c r="BH160" i="3"/>
  <c r="BG160" i="3"/>
  <c r="BF160" i="3"/>
  <c r="AA160" i="3"/>
  <c r="Y160" i="3"/>
  <c r="W160" i="3"/>
  <c r="BK160" i="3"/>
  <c r="N160" i="3"/>
  <c r="BE160" i="3" s="1"/>
  <c r="BI159" i="3"/>
  <c r="BH159" i="3"/>
  <c r="BG159" i="3"/>
  <c r="BF159" i="3"/>
  <c r="AA159" i="3"/>
  <c r="AA157" i="3" s="1"/>
  <c r="Y159" i="3"/>
  <c r="W159" i="3"/>
  <c r="BK159" i="3"/>
  <c r="N159" i="3"/>
  <c r="BE159" i="3" s="1"/>
  <c r="BI158" i="3"/>
  <c r="BH158" i="3"/>
  <c r="BG158" i="3"/>
  <c r="BF158" i="3"/>
  <c r="AA158" i="3"/>
  <c r="Y158" i="3"/>
  <c r="W158" i="3"/>
  <c r="W157" i="3"/>
  <c r="BK158" i="3"/>
  <c r="N158" i="3"/>
  <c r="BE158" i="3" s="1"/>
  <c r="BI156" i="3"/>
  <c r="BH156" i="3"/>
  <c r="BG156" i="3"/>
  <c r="BF156" i="3"/>
  <c r="AA156" i="3"/>
  <c r="Y156" i="3"/>
  <c r="W156" i="3"/>
  <c r="BK156" i="3"/>
  <c r="N156" i="3"/>
  <c r="BE156" i="3" s="1"/>
  <c r="BI155" i="3"/>
  <c r="BH155" i="3"/>
  <c r="BG155" i="3"/>
  <c r="BF155" i="3"/>
  <c r="AA155" i="3"/>
  <c r="Y155" i="3"/>
  <c r="W155" i="3"/>
  <c r="BK155" i="3"/>
  <c r="N155" i="3"/>
  <c r="BE155" i="3" s="1"/>
  <c r="BI154" i="3"/>
  <c r="BH154" i="3"/>
  <c r="BG154" i="3"/>
  <c r="BF154" i="3"/>
  <c r="AA154" i="3"/>
  <c r="Y154" i="3"/>
  <c r="W154" i="3"/>
  <c r="BK154" i="3"/>
  <c r="N154" i="3"/>
  <c r="BE154" i="3"/>
  <c r="BI153" i="3"/>
  <c r="BH153" i="3"/>
  <c r="BG153" i="3"/>
  <c r="BF153" i="3"/>
  <c r="AA153" i="3"/>
  <c r="Y153" i="3"/>
  <c r="W153" i="3"/>
  <c r="BK153" i="3"/>
  <c r="N153" i="3"/>
  <c r="BE153" i="3"/>
  <c r="BI152" i="3"/>
  <c r="BH152" i="3"/>
  <c r="BG152" i="3"/>
  <c r="BF152" i="3"/>
  <c r="AA152" i="3"/>
  <c r="Y152" i="3"/>
  <c r="W152" i="3"/>
  <c r="BK152" i="3"/>
  <c r="N152" i="3"/>
  <c r="BE152" i="3"/>
  <c r="BI151" i="3"/>
  <c r="BH151" i="3"/>
  <c r="BG151" i="3"/>
  <c r="BF151" i="3"/>
  <c r="AA151" i="3"/>
  <c r="Y151" i="3"/>
  <c r="W151" i="3"/>
  <c r="BK151" i="3"/>
  <c r="N151" i="3"/>
  <c r="BE151" i="3" s="1"/>
  <c r="BI150" i="3"/>
  <c r="BH150" i="3"/>
  <c r="BG150" i="3"/>
  <c r="BF150" i="3"/>
  <c r="AA150" i="3"/>
  <c r="AA149" i="3" s="1"/>
  <c r="Y150" i="3"/>
  <c r="W150" i="3"/>
  <c r="W149" i="3"/>
  <c r="BK150" i="3"/>
  <c r="N150" i="3"/>
  <c r="BE150" i="3" s="1"/>
  <c r="BI148" i="3"/>
  <c r="BH148" i="3"/>
  <c r="BG148" i="3"/>
  <c r="BF148" i="3"/>
  <c r="AA148" i="3"/>
  <c r="Y148" i="3"/>
  <c r="W148" i="3"/>
  <c r="BK148" i="3"/>
  <c r="N148" i="3"/>
  <c r="BE148" i="3" s="1"/>
  <c r="BI147" i="3"/>
  <c r="BH147" i="3"/>
  <c r="BG147" i="3"/>
  <c r="BF147" i="3"/>
  <c r="AA147" i="3"/>
  <c r="Y147" i="3"/>
  <c r="W147" i="3"/>
  <c r="BK147" i="3"/>
  <c r="N147" i="3"/>
  <c r="BE147" i="3" s="1"/>
  <c r="BI146" i="3"/>
  <c r="BH146" i="3"/>
  <c r="BG146" i="3"/>
  <c r="BF146" i="3"/>
  <c r="AA146" i="3"/>
  <c r="Y146" i="3"/>
  <c r="W146" i="3"/>
  <c r="BK146" i="3"/>
  <c r="N146" i="3"/>
  <c r="BE146" i="3" s="1"/>
  <c r="BI145" i="3"/>
  <c r="BH145" i="3"/>
  <c r="BG145" i="3"/>
  <c r="BF145" i="3"/>
  <c r="AA145" i="3"/>
  <c r="Y145" i="3"/>
  <c r="W145" i="3"/>
  <c r="BK145" i="3"/>
  <c r="N145" i="3"/>
  <c r="BE145" i="3" s="1"/>
  <c r="BI144" i="3"/>
  <c r="BH144" i="3"/>
  <c r="BG144" i="3"/>
  <c r="BF144" i="3"/>
  <c r="AA144" i="3"/>
  <c r="Y144" i="3"/>
  <c r="W144" i="3"/>
  <c r="BK144" i="3"/>
  <c r="N144" i="3"/>
  <c r="BE144" i="3" s="1"/>
  <c r="BI143" i="3"/>
  <c r="BH143" i="3"/>
  <c r="BG143" i="3"/>
  <c r="BF143" i="3"/>
  <c r="AA143" i="3"/>
  <c r="Y143" i="3"/>
  <c r="W143" i="3"/>
  <c r="BK143" i="3"/>
  <c r="N143" i="3"/>
  <c r="BE143" i="3" s="1"/>
  <c r="BI142" i="3"/>
  <c r="BH142" i="3"/>
  <c r="BG142" i="3"/>
  <c r="BF142" i="3"/>
  <c r="AA142" i="3"/>
  <c r="Y142" i="3"/>
  <c r="W142" i="3"/>
  <c r="BK142" i="3"/>
  <c r="N142" i="3"/>
  <c r="BE142" i="3" s="1"/>
  <c r="BI141" i="3"/>
  <c r="BH141" i="3"/>
  <c r="BG141" i="3"/>
  <c r="BF141" i="3"/>
  <c r="AA141" i="3"/>
  <c r="Y141" i="3"/>
  <c r="W141" i="3"/>
  <c r="BK141" i="3"/>
  <c r="N141" i="3"/>
  <c r="BE141" i="3" s="1"/>
  <c r="BI140" i="3"/>
  <c r="BH140" i="3"/>
  <c r="BG140" i="3"/>
  <c r="BF140" i="3"/>
  <c r="AA140" i="3"/>
  <c r="Y140" i="3"/>
  <c r="W140" i="3"/>
  <c r="BK140" i="3"/>
  <c r="N140" i="3"/>
  <c r="BE140" i="3" s="1"/>
  <c r="BI139" i="3"/>
  <c r="BH139" i="3"/>
  <c r="BG139" i="3"/>
  <c r="BF139" i="3"/>
  <c r="AA139" i="3"/>
  <c r="Y139" i="3"/>
  <c r="W139" i="3"/>
  <c r="BK139" i="3"/>
  <c r="N139" i="3"/>
  <c r="BE139" i="3" s="1"/>
  <c r="BI138" i="3"/>
  <c r="BH138" i="3"/>
  <c r="BG138" i="3"/>
  <c r="BF138" i="3"/>
  <c r="AA138" i="3"/>
  <c r="Y138" i="3"/>
  <c r="W138" i="3"/>
  <c r="BK138" i="3"/>
  <c r="N138" i="3"/>
  <c r="BE138" i="3" s="1"/>
  <c r="BI137" i="3"/>
  <c r="BH137" i="3"/>
  <c r="BG137" i="3"/>
  <c r="BF137" i="3"/>
  <c r="AA137" i="3"/>
  <c r="Y137" i="3"/>
  <c r="W137" i="3"/>
  <c r="BK137" i="3"/>
  <c r="N137" i="3"/>
  <c r="BE137" i="3" s="1"/>
  <c r="BI136" i="3"/>
  <c r="BH136" i="3"/>
  <c r="BG136" i="3"/>
  <c r="BF136" i="3"/>
  <c r="AA136" i="3"/>
  <c r="Y136" i="3"/>
  <c r="W136" i="3"/>
  <c r="BK136" i="3"/>
  <c r="N136" i="3"/>
  <c r="BE136" i="3" s="1"/>
  <c r="BI135" i="3"/>
  <c r="BH135" i="3"/>
  <c r="BG135" i="3"/>
  <c r="BF135" i="3"/>
  <c r="AA135" i="3"/>
  <c r="Y135" i="3"/>
  <c r="W135" i="3"/>
  <c r="BK135" i="3"/>
  <c r="N135" i="3"/>
  <c r="BE135" i="3" s="1"/>
  <c r="BI134" i="3"/>
  <c r="BH134" i="3"/>
  <c r="BG134" i="3"/>
  <c r="BF134" i="3"/>
  <c r="AA134" i="3"/>
  <c r="Y134" i="3"/>
  <c r="W134" i="3"/>
  <c r="BK134" i="3"/>
  <c r="N134" i="3"/>
  <c r="BE134" i="3" s="1"/>
  <c r="BI133" i="3"/>
  <c r="BH133" i="3"/>
  <c r="BG133" i="3"/>
  <c r="BF133" i="3"/>
  <c r="AA133" i="3"/>
  <c r="Y133" i="3"/>
  <c r="W133" i="3"/>
  <c r="BK133" i="3"/>
  <c r="N133" i="3"/>
  <c r="BE133" i="3" s="1"/>
  <c r="BI132" i="3"/>
  <c r="BH132" i="3"/>
  <c r="BG132" i="3"/>
  <c r="BF132" i="3"/>
  <c r="AA132" i="3"/>
  <c r="Y132" i="3"/>
  <c r="W132" i="3"/>
  <c r="BK132" i="3"/>
  <c r="N132" i="3"/>
  <c r="BE132" i="3" s="1"/>
  <c r="BI131" i="3"/>
  <c r="BH131" i="3"/>
  <c r="BG131" i="3"/>
  <c r="BF131" i="3"/>
  <c r="AA131" i="3"/>
  <c r="Y131" i="3"/>
  <c r="W131" i="3"/>
  <c r="BK131" i="3"/>
  <c r="N131" i="3"/>
  <c r="BE131" i="3" s="1"/>
  <c r="BI130" i="3"/>
  <c r="BH130" i="3"/>
  <c r="BG130" i="3"/>
  <c r="BF130" i="3"/>
  <c r="AA130" i="3"/>
  <c r="Y130" i="3"/>
  <c r="W130" i="3"/>
  <c r="BK130" i="3"/>
  <c r="N130" i="3"/>
  <c r="BE130" i="3"/>
  <c r="BI129" i="3"/>
  <c r="BH129" i="3"/>
  <c r="BG129" i="3"/>
  <c r="BF129" i="3"/>
  <c r="AA129" i="3"/>
  <c r="AA128" i="3"/>
  <c r="Y129" i="3"/>
  <c r="W129" i="3"/>
  <c r="W128" i="3" s="1"/>
  <c r="BK129" i="3"/>
  <c r="N129" i="3"/>
  <c r="BE129" i="3" s="1"/>
  <c r="BI127" i="3"/>
  <c r="BH127" i="3"/>
  <c r="BG127" i="3"/>
  <c r="BF127" i="3"/>
  <c r="AA127" i="3"/>
  <c r="Y127" i="3"/>
  <c r="W127" i="3"/>
  <c r="BK127" i="3"/>
  <c r="N127" i="3"/>
  <c r="BE127" i="3" s="1"/>
  <c r="BI126" i="3"/>
  <c r="BH126" i="3"/>
  <c r="BG126" i="3"/>
  <c r="BF126" i="3"/>
  <c r="AA126" i="3"/>
  <c r="Y126" i="3"/>
  <c r="W126" i="3"/>
  <c r="BK126" i="3"/>
  <c r="N126" i="3"/>
  <c r="BE126" i="3" s="1"/>
  <c r="BI125" i="3"/>
  <c r="BH125" i="3"/>
  <c r="BG125" i="3"/>
  <c r="BF125" i="3"/>
  <c r="AA125" i="3"/>
  <c r="Y125" i="3"/>
  <c r="W125" i="3"/>
  <c r="BK125" i="3"/>
  <c r="N125" i="3"/>
  <c r="BE125" i="3" s="1"/>
  <c r="BI124" i="3"/>
  <c r="BH124" i="3"/>
  <c r="BG124" i="3"/>
  <c r="BF124" i="3"/>
  <c r="AA124" i="3"/>
  <c r="Y124" i="3"/>
  <c r="W124" i="3"/>
  <c r="BK124" i="3"/>
  <c r="N124" i="3"/>
  <c r="BE124" i="3" s="1"/>
  <c r="BI123" i="3"/>
  <c r="BH123" i="3"/>
  <c r="BG123" i="3"/>
  <c r="BF123" i="3"/>
  <c r="AA123" i="3"/>
  <c r="Y123" i="3"/>
  <c r="W123" i="3"/>
  <c r="BK123" i="3"/>
  <c r="N123" i="3"/>
  <c r="BE123" i="3" s="1"/>
  <c r="BI122" i="3"/>
  <c r="BH122" i="3"/>
  <c r="BG122" i="3"/>
  <c r="BF122" i="3"/>
  <c r="AA122" i="3"/>
  <c r="Y122" i="3"/>
  <c r="W122" i="3"/>
  <c r="BK122" i="3"/>
  <c r="N122" i="3"/>
  <c r="BE122" i="3" s="1"/>
  <c r="BI121" i="3"/>
  <c r="BH121" i="3"/>
  <c r="BG121" i="3"/>
  <c r="BF121" i="3"/>
  <c r="AA121" i="3"/>
  <c r="Y121" i="3"/>
  <c r="W121" i="3"/>
  <c r="BK121" i="3"/>
  <c r="N121" i="3"/>
  <c r="BE121" i="3" s="1"/>
  <c r="BI120" i="3"/>
  <c r="BH120" i="3"/>
  <c r="BG120" i="3"/>
  <c r="BF120" i="3"/>
  <c r="AA120" i="3"/>
  <c r="AA119" i="3" s="1"/>
  <c r="Y120" i="3"/>
  <c r="Y119" i="3"/>
  <c r="W120" i="3"/>
  <c r="BK120" i="3"/>
  <c r="N120" i="3"/>
  <c r="BE120" i="3" s="1"/>
  <c r="F111" i="3"/>
  <c r="F109" i="3"/>
  <c r="M28" i="3"/>
  <c r="AS89" i="1" s="1"/>
  <c r="F81" i="3"/>
  <c r="F79" i="3"/>
  <c r="O21" i="3"/>
  <c r="E21" i="3"/>
  <c r="M84" i="3" s="1"/>
  <c r="O20" i="3"/>
  <c r="O18" i="3"/>
  <c r="E18" i="3"/>
  <c r="M83" i="3" s="1"/>
  <c r="O17" i="3"/>
  <c r="O15" i="3"/>
  <c r="E15" i="3"/>
  <c r="F114" i="3" s="1"/>
  <c r="O14" i="3"/>
  <c r="O12" i="3"/>
  <c r="E12" i="3"/>
  <c r="F83" i="3" s="1"/>
  <c r="O11" i="3"/>
  <c r="O9" i="3"/>
  <c r="M81" i="3" s="1"/>
  <c r="F6" i="3"/>
  <c r="F78" i="3" s="1"/>
  <c r="AY88" i="1"/>
  <c r="AX88" i="1"/>
  <c r="BI165" i="2"/>
  <c r="BH165" i="2"/>
  <c r="BG165" i="2"/>
  <c r="BF165" i="2"/>
  <c r="AA165" i="2"/>
  <c r="Y165" i="2"/>
  <c r="W165" i="2"/>
  <c r="BK165" i="2"/>
  <c r="N165" i="2"/>
  <c r="BE165" i="2" s="1"/>
  <c r="BI164" i="2"/>
  <c r="BH164" i="2"/>
  <c r="BG164" i="2"/>
  <c r="BF164" i="2"/>
  <c r="AA164" i="2"/>
  <c r="Y164" i="2"/>
  <c r="W164" i="2"/>
  <c r="BK164" i="2"/>
  <c r="N164" i="2"/>
  <c r="BE164" i="2"/>
  <c r="BI163" i="2"/>
  <c r="BH163" i="2"/>
  <c r="BG163" i="2"/>
  <c r="BF163" i="2"/>
  <c r="AA163" i="2"/>
  <c r="Y163" i="2"/>
  <c r="W163" i="2"/>
  <c r="BK163" i="2"/>
  <c r="BK162" i="2" s="1"/>
  <c r="N163" i="2"/>
  <c r="BE163" i="2" s="1"/>
  <c r="BI160" i="2"/>
  <c r="BH160" i="2"/>
  <c r="BG160" i="2"/>
  <c r="BF160" i="2"/>
  <c r="AA160" i="2"/>
  <c r="AA159" i="2" s="1"/>
  <c r="Y160" i="2"/>
  <c r="Y159" i="2" s="1"/>
  <c r="W160" i="2"/>
  <c r="W159" i="2" s="1"/>
  <c r="BK160" i="2"/>
  <c r="BK159" i="2" s="1"/>
  <c r="N159" i="2" s="1"/>
  <c r="N95" i="2" s="1"/>
  <c r="N160" i="2"/>
  <c r="BE160" i="2" s="1"/>
  <c r="BI157" i="2"/>
  <c r="BH157" i="2"/>
  <c r="BG157" i="2"/>
  <c r="BF157" i="2"/>
  <c r="AA157" i="2"/>
  <c r="AA156" i="2" s="1"/>
  <c r="Y157" i="2"/>
  <c r="Y156" i="2"/>
  <c r="W157" i="2"/>
  <c r="W156" i="2"/>
  <c r="BK157" i="2"/>
  <c r="BK156" i="2" s="1"/>
  <c r="N156" i="2" s="1"/>
  <c r="N93" i="2" s="1"/>
  <c r="N157" i="2"/>
  <c r="BE157" i="2" s="1"/>
  <c r="BI155" i="2"/>
  <c r="BH155" i="2"/>
  <c r="BG155" i="2"/>
  <c r="BF155" i="2"/>
  <c r="AA155" i="2"/>
  <c r="Y155" i="2"/>
  <c r="W155" i="2"/>
  <c r="BK155" i="2"/>
  <c r="N155" i="2"/>
  <c r="BE155" i="2"/>
  <c r="BI154" i="2"/>
  <c r="BH154" i="2"/>
  <c r="BG154" i="2"/>
  <c r="BF154" i="2"/>
  <c r="AA154" i="2"/>
  <c r="Y154" i="2"/>
  <c r="W154" i="2"/>
  <c r="BK154" i="2"/>
  <c r="N154" i="2"/>
  <c r="BE154" i="2"/>
  <c r="BI153" i="2"/>
  <c r="BH153" i="2"/>
  <c r="BG153" i="2"/>
  <c r="BF153" i="2"/>
  <c r="AA153" i="2"/>
  <c r="Y153" i="2"/>
  <c r="W153" i="2"/>
  <c r="BK153" i="2"/>
  <c r="N153" i="2"/>
  <c r="BE153" i="2"/>
  <c r="BI152" i="2"/>
  <c r="BH152" i="2"/>
  <c r="BG152" i="2"/>
  <c r="BF152" i="2"/>
  <c r="AA152" i="2"/>
  <c r="Y152" i="2"/>
  <c r="W152" i="2"/>
  <c r="BK152" i="2"/>
  <c r="N152" i="2"/>
  <c r="BE152" i="2"/>
  <c r="BI151" i="2"/>
  <c r="BH151" i="2"/>
  <c r="BG151" i="2"/>
  <c r="BF151" i="2"/>
  <c r="AA151" i="2"/>
  <c r="Y151" i="2"/>
  <c r="W151" i="2"/>
  <c r="BK151" i="2"/>
  <c r="N151" i="2"/>
  <c r="BE151" i="2"/>
  <c r="BI150" i="2"/>
  <c r="BH150" i="2"/>
  <c r="BG150" i="2"/>
  <c r="BF150" i="2"/>
  <c r="AA150" i="2"/>
  <c r="Y150" i="2"/>
  <c r="W150" i="2"/>
  <c r="BK150" i="2"/>
  <c r="N150" i="2"/>
  <c r="BE150" i="2" s="1"/>
  <c r="BI149" i="2"/>
  <c r="BH149" i="2"/>
  <c r="BG149" i="2"/>
  <c r="BF149" i="2"/>
  <c r="AA149" i="2"/>
  <c r="AA148" i="2" s="1"/>
  <c r="Y149" i="2"/>
  <c r="W149" i="2"/>
  <c r="W148" i="2" s="1"/>
  <c r="BK149" i="2"/>
  <c r="N149" i="2"/>
  <c r="BE149" i="2" s="1"/>
  <c r="BI147" i="2"/>
  <c r="BH147" i="2"/>
  <c r="BG147" i="2"/>
  <c r="BF147" i="2"/>
  <c r="AA147" i="2"/>
  <c r="Y147" i="2"/>
  <c r="W147" i="2"/>
  <c r="BK147" i="2"/>
  <c r="N147" i="2"/>
  <c r="BE147" i="2" s="1"/>
  <c r="BI146" i="2"/>
  <c r="BH146" i="2"/>
  <c r="BG146" i="2"/>
  <c r="BF146" i="2"/>
  <c r="AA146" i="2"/>
  <c r="Y146" i="2"/>
  <c r="W146" i="2"/>
  <c r="BK146" i="2"/>
  <c r="N146" i="2"/>
  <c r="BE146" i="2" s="1"/>
  <c r="BI145" i="2"/>
  <c r="BH145" i="2"/>
  <c r="BG145" i="2"/>
  <c r="BF145" i="2"/>
  <c r="AA145" i="2"/>
  <c r="Y145" i="2"/>
  <c r="W145" i="2"/>
  <c r="BK145" i="2"/>
  <c r="N145" i="2"/>
  <c r="BE145" i="2" s="1"/>
  <c r="BI144" i="2"/>
  <c r="BH144" i="2"/>
  <c r="BG144" i="2"/>
  <c r="BF144" i="2"/>
  <c r="AA144" i="2"/>
  <c r="Y144" i="2"/>
  <c r="W144" i="2"/>
  <c r="BK144" i="2"/>
  <c r="N144" i="2"/>
  <c r="BE144" i="2" s="1"/>
  <c r="BI143" i="2"/>
  <c r="BH143" i="2"/>
  <c r="BG143" i="2"/>
  <c r="BF143" i="2"/>
  <c r="AA143" i="2"/>
  <c r="AA142" i="2" s="1"/>
  <c r="Y143" i="2"/>
  <c r="W143" i="2"/>
  <c r="W142" i="2" s="1"/>
  <c r="BK143" i="2"/>
  <c r="N143" i="2"/>
  <c r="BE143" i="2" s="1"/>
  <c r="BI141" i="2"/>
  <c r="BH141" i="2"/>
  <c r="BG141" i="2"/>
  <c r="BF141" i="2"/>
  <c r="AA141" i="2"/>
  <c r="Y141" i="2"/>
  <c r="W141" i="2"/>
  <c r="BK141" i="2"/>
  <c r="N141" i="2"/>
  <c r="BE141" i="2"/>
  <c r="BI140" i="2"/>
  <c r="BH140" i="2"/>
  <c r="BG140" i="2"/>
  <c r="BF140" i="2"/>
  <c r="AA140" i="2"/>
  <c r="Y140" i="2"/>
  <c r="W140" i="2"/>
  <c r="BK140" i="2"/>
  <c r="N140" i="2"/>
  <c r="BE140" i="2"/>
  <c r="BI139" i="2"/>
  <c r="BH139" i="2"/>
  <c r="BG139" i="2"/>
  <c r="BF139" i="2"/>
  <c r="AA139" i="2"/>
  <c r="Y139" i="2"/>
  <c r="W139" i="2"/>
  <c r="BK139" i="2"/>
  <c r="N139" i="2"/>
  <c r="BE139" i="2" s="1"/>
  <c r="BI138" i="2"/>
  <c r="BH138" i="2"/>
  <c r="BG138" i="2"/>
  <c r="BF138" i="2"/>
  <c r="AA138" i="2"/>
  <c r="Y138" i="2"/>
  <c r="W138" i="2"/>
  <c r="BK138" i="2"/>
  <c r="N138" i="2"/>
  <c r="BE138" i="2" s="1"/>
  <c r="BI137" i="2"/>
  <c r="BH137" i="2"/>
  <c r="BG137" i="2"/>
  <c r="BF137" i="2"/>
  <c r="AA137" i="2"/>
  <c r="Y137" i="2"/>
  <c r="W137" i="2"/>
  <c r="BK137" i="2"/>
  <c r="N137" i="2"/>
  <c r="BE137" i="2" s="1"/>
  <c r="BI136" i="2"/>
  <c r="BH136" i="2"/>
  <c r="BG136" i="2"/>
  <c r="BF136" i="2"/>
  <c r="AA136" i="2"/>
  <c r="Y136" i="2"/>
  <c r="W136" i="2"/>
  <c r="BK136" i="2"/>
  <c r="N136" i="2"/>
  <c r="BE136" i="2" s="1"/>
  <c r="BI135" i="2"/>
  <c r="BH135" i="2"/>
  <c r="BG135" i="2"/>
  <c r="BF135" i="2"/>
  <c r="AA135" i="2"/>
  <c r="Y135" i="2"/>
  <c r="W135" i="2"/>
  <c r="BK135" i="2"/>
  <c r="N135" i="2"/>
  <c r="BE135" i="2" s="1"/>
  <c r="BI134" i="2"/>
  <c r="BH134" i="2"/>
  <c r="BG134" i="2"/>
  <c r="BF134" i="2"/>
  <c r="AA134" i="2"/>
  <c r="Y134" i="2"/>
  <c r="W134" i="2"/>
  <c r="BK134" i="2"/>
  <c r="N134" i="2"/>
  <c r="BE134" i="2" s="1"/>
  <c r="BI133" i="2"/>
  <c r="BH133" i="2"/>
  <c r="BG133" i="2"/>
  <c r="BF133" i="2"/>
  <c r="AA133" i="2"/>
  <c r="Y133" i="2"/>
  <c r="W133" i="2"/>
  <c r="BK133" i="2"/>
  <c r="N133" i="2"/>
  <c r="BE133" i="2" s="1"/>
  <c r="BI132" i="2"/>
  <c r="BH132" i="2"/>
  <c r="BG132" i="2"/>
  <c r="BF132" i="2"/>
  <c r="AA132" i="2"/>
  <c r="Y132" i="2"/>
  <c r="W132" i="2"/>
  <c r="BK132" i="2"/>
  <c r="N132" i="2"/>
  <c r="BE132" i="2" s="1"/>
  <c r="BI131" i="2"/>
  <c r="BH131" i="2"/>
  <c r="BG131" i="2"/>
  <c r="BF131" i="2"/>
  <c r="AA131" i="2"/>
  <c r="Y131" i="2"/>
  <c r="W131" i="2"/>
  <c r="BK131" i="2"/>
  <c r="N131" i="2"/>
  <c r="BE131" i="2" s="1"/>
  <c r="BI130" i="2"/>
  <c r="BH130" i="2"/>
  <c r="BG130" i="2"/>
  <c r="BF130" i="2"/>
  <c r="AA130" i="2"/>
  <c r="Y130" i="2"/>
  <c r="W130" i="2"/>
  <c r="BK130" i="2"/>
  <c r="N130" i="2"/>
  <c r="BE130" i="2"/>
  <c r="BI129" i="2"/>
  <c r="BH129" i="2"/>
  <c r="BG129" i="2"/>
  <c r="BF129" i="2"/>
  <c r="AA129" i="2"/>
  <c r="Y129" i="2"/>
  <c r="W129" i="2"/>
  <c r="BK129" i="2"/>
  <c r="N129" i="2"/>
  <c r="BE129" i="2"/>
  <c r="BI128" i="2"/>
  <c r="BH128" i="2"/>
  <c r="BG128" i="2"/>
  <c r="BF128" i="2"/>
  <c r="AA128" i="2"/>
  <c r="Y128" i="2"/>
  <c r="W128" i="2"/>
  <c r="BK128" i="2"/>
  <c r="N128" i="2"/>
  <c r="BE128" i="2"/>
  <c r="BI127" i="2"/>
  <c r="BH127" i="2"/>
  <c r="BG127" i="2"/>
  <c r="BF127" i="2"/>
  <c r="AA127" i="2"/>
  <c r="Y127" i="2"/>
  <c r="W127" i="2"/>
  <c r="BK127" i="2"/>
  <c r="N127" i="2"/>
  <c r="BE127" i="2" s="1"/>
  <c r="BI126" i="2"/>
  <c r="BH126" i="2"/>
  <c r="BG126" i="2"/>
  <c r="BF126" i="2"/>
  <c r="AA126" i="2"/>
  <c r="Y126" i="2"/>
  <c r="W126" i="2"/>
  <c r="BK126" i="2"/>
  <c r="N126" i="2"/>
  <c r="BE126" i="2" s="1"/>
  <c r="BI125" i="2"/>
  <c r="BH125" i="2"/>
  <c r="BG125" i="2"/>
  <c r="BF125" i="2"/>
  <c r="AA125" i="2"/>
  <c r="Y125" i="2"/>
  <c r="W125" i="2"/>
  <c r="BK125" i="2"/>
  <c r="N125" i="2"/>
  <c r="BE125" i="2" s="1"/>
  <c r="BI124" i="2"/>
  <c r="BH124" i="2"/>
  <c r="BG124" i="2"/>
  <c r="BF124" i="2"/>
  <c r="AA124" i="2"/>
  <c r="AA120" i="2" s="1"/>
  <c r="Y124" i="2"/>
  <c r="W124" i="2"/>
  <c r="BK124" i="2"/>
  <c r="N124" i="2"/>
  <c r="BE124" i="2" s="1"/>
  <c r="BI123" i="2"/>
  <c r="BH123" i="2"/>
  <c r="BG123" i="2"/>
  <c r="BF123" i="2"/>
  <c r="AA123" i="2"/>
  <c r="Y123" i="2"/>
  <c r="W123" i="2"/>
  <c r="BK123" i="2"/>
  <c r="N123" i="2"/>
  <c r="BE123" i="2" s="1"/>
  <c r="BI122" i="2"/>
  <c r="BH122" i="2"/>
  <c r="BG122" i="2"/>
  <c r="BF122" i="2"/>
  <c r="AA122" i="2"/>
  <c r="Y122" i="2"/>
  <c r="W122" i="2"/>
  <c r="BK122" i="2"/>
  <c r="N122" i="2"/>
  <c r="BE122" i="2"/>
  <c r="BI121" i="2"/>
  <c r="BH121" i="2"/>
  <c r="BG121" i="2"/>
  <c r="BF121" i="2"/>
  <c r="AA121" i="2"/>
  <c r="Y121" i="2"/>
  <c r="W121" i="2"/>
  <c r="W120" i="2" s="1"/>
  <c r="W119" i="2" s="1"/>
  <c r="BK121" i="2"/>
  <c r="N121" i="2"/>
  <c r="BE121" i="2" s="1"/>
  <c r="F112" i="2"/>
  <c r="F110" i="2"/>
  <c r="M28" i="2"/>
  <c r="AS88" i="1" s="1"/>
  <c r="F81" i="2"/>
  <c r="F79" i="2"/>
  <c r="O21" i="2"/>
  <c r="E21" i="2"/>
  <c r="M115" i="2" s="1"/>
  <c r="O20" i="2"/>
  <c r="O18" i="2"/>
  <c r="E18" i="2"/>
  <c r="M83" i="2" s="1"/>
  <c r="O17" i="2"/>
  <c r="O15" i="2"/>
  <c r="E15" i="2"/>
  <c r="F84" i="2" s="1"/>
  <c r="O14" i="2"/>
  <c r="O12" i="2"/>
  <c r="F83" i="2"/>
  <c r="O11" i="2"/>
  <c r="M81" i="2"/>
  <c r="F6" i="2"/>
  <c r="F78" i="2" s="1"/>
  <c r="AK27" i="1"/>
  <c r="AM83" i="1"/>
  <c r="L83" i="1"/>
  <c r="AM82" i="1"/>
  <c r="L82" i="1"/>
  <c r="L80" i="1"/>
  <c r="L78" i="1"/>
  <c r="L77" i="1"/>
  <c r="W116" i="4" l="1"/>
  <c r="W115" i="4" s="1"/>
  <c r="W114" i="4" s="1"/>
  <c r="AU90" i="1" s="1"/>
  <c r="AA162" i="2"/>
  <c r="AA161" i="2" s="1"/>
  <c r="AA158" i="2" s="1"/>
  <c r="W162" i="2"/>
  <c r="W161" i="2" s="1"/>
  <c r="W158" i="2" s="1"/>
  <c r="W118" i="2" s="1"/>
  <c r="AU88" i="1" s="1"/>
  <c r="Y157" i="3"/>
  <c r="AA164" i="3"/>
  <c r="AA163" i="3" s="1"/>
  <c r="AA127" i="4"/>
  <c r="Y148" i="2"/>
  <c r="Y149" i="3"/>
  <c r="W119" i="3"/>
  <c r="Y128" i="3"/>
  <c r="Y118" i="3" s="1"/>
  <c r="BK157" i="3"/>
  <c r="N157" i="3" s="1"/>
  <c r="N93" i="3" s="1"/>
  <c r="AA116" i="4"/>
  <c r="Y123" i="4"/>
  <c r="H35" i="5"/>
  <c r="BC91" i="1" s="1"/>
  <c r="H36" i="5"/>
  <c r="BD91" i="1" s="1"/>
  <c r="H34" i="5"/>
  <c r="BB91" i="1" s="1"/>
  <c r="H36" i="4"/>
  <c r="BD90" i="1" s="1"/>
  <c r="H34" i="4"/>
  <c r="BB90" i="1" s="1"/>
  <c r="H33" i="4"/>
  <c r="BA90" i="1" s="1"/>
  <c r="BK164" i="3"/>
  <c r="N164" i="3" s="1"/>
  <c r="N96" i="3" s="1"/>
  <c r="BK149" i="3"/>
  <c r="N149" i="3" s="1"/>
  <c r="N92" i="3" s="1"/>
  <c r="H34" i="3"/>
  <c r="BB89" i="1" s="1"/>
  <c r="H33" i="3"/>
  <c r="BA89" i="1" s="1"/>
  <c r="BK119" i="3"/>
  <c r="N119" i="3" s="1"/>
  <c r="N90" i="3" s="1"/>
  <c r="BK142" i="2"/>
  <c r="N142" i="2" s="1"/>
  <c r="N91" i="2" s="1"/>
  <c r="H34" i="2"/>
  <c r="BB88" i="1" s="1"/>
  <c r="BK120" i="2"/>
  <c r="H36" i="2"/>
  <c r="BD88" i="1" s="1"/>
  <c r="F78" i="5"/>
  <c r="W118" i="3"/>
  <c r="W117" i="3" s="1"/>
  <c r="AU89" i="1" s="1"/>
  <c r="AA118" i="3"/>
  <c r="AA117" i="3" s="1"/>
  <c r="N115" i="5"/>
  <c r="N90" i="5" s="1"/>
  <c r="BK114" i="5"/>
  <c r="N114" i="5" s="1"/>
  <c r="N89" i="5" s="1"/>
  <c r="AA115" i="4"/>
  <c r="AA114" i="4" s="1"/>
  <c r="BK128" i="3"/>
  <c r="N128" i="3" s="1"/>
  <c r="N91" i="3" s="1"/>
  <c r="W113" i="5"/>
  <c r="AU91" i="1" s="1"/>
  <c r="H35" i="2"/>
  <c r="BC88" i="1" s="1"/>
  <c r="BK116" i="4"/>
  <c r="BK123" i="4"/>
  <c r="N123" i="4" s="1"/>
  <c r="N91" i="4" s="1"/>
  <c r="Y120" i="2"/>
  <c r="Y127" i="4"/>
  <c r="BK118" i="5"/>
  <c r="N118" i="5" s="1"/>
  <c r="N92" i="5" s="1"/>
  <c r="M112" i="2"/>
  <c r="Y162" i="2"/>
  <c r="Y161" i="2" s="1"/>
  <c r="Y158" i="2" s="1"/>
  <c r="F108" i="3"/>
  <c r="H35" i="3"/>
  <c r="BC89" i="1" s="1"/>
  <c r="Y164" i="3"/>
  <c r="Y163" i="3" s="1"/>
  <c r="H35" i="4"/>
  <c r="BC90" i="1" s="1"/>
  <c r="M33" i="5"/>
  <c r="AW91" i="1" s="1"/>
  <c r="AA119" i="2"/>
  <c r="AS87" i="1"/>
  <c r="Y142" i="2"/>
  <c r="Y119" i="2" s="1"/>
  <c r="M33" i="3"/>
  <c r="AW89" i="1" s="1"/>
  <c r="H33" i="2"/>
  <c r="BA88" i="1" s="1"/>
  <c r="H36" i="3"/>
  <c r="BD89" i="1" s="1"/>
  <c r="Y118" i="5"/>
  <c r="Y117" i="5" s="1"/>
  <c r="Y113" i="5" s="1"/>
  <c r="BK148" i="2"/>
  <c r="N148" i="2" s="1"/>
  <c r="N92" i="2" s="1"/>
  <c r="M33" i="4"/>
  <c r="AW90" i="1" s="1"/>
  <c r="BK127" i="4"/>
  <c r="N127" i="4" s="1"/>
  <c r="N92" i="4" s="1"/>
  <c r="AA118" i="5"/>
  <c r="AA117" i="5" s="1"/>
  <c r="AA113" i="5" s="1"/>
  <c r="F114" i="2"/>
  <c r="F78" i="4"/>
  <c r="F113" i="3"/>
  <c r="F84" i="3"/>
  <c r="F110" i="4"/>
  <c r="F84" i="4"/>
  <c r="M107" i="5"/>
  <c r="F110" i="5"/>
  <c r="M83" i="5"/>
  <c r="F109" i="5"/>
  <c r="M113" i="3"/>
  <c r="M114" i="2"/>
  <c r="M84" i="2"/>
  <c r="M111" i="3"/>
  <c r="M108" i="4"/>
  <c r="M83" i="4"/>
  <c r="BK161" i="2"/>
  <c r="N161" i="2" s="1"/>
  <c r="N96" i="2" s="1"/>
  <c r="N162" i="2"/>
  <c r="N97" i="2" s="1"/>
  <c r="M32" i="5"/>
  <c r="AV91" i="1" s="1"/>
  <c r="H32" i="2"/>
  <c r="AZ88" i="1" s="1"/>
  <c r="M32" i="2"/>
  <c r="AV88" i="1" s="1"/>
  <c r="M32" i="3"/>
  <c r="AV89" i="1" s="1"/>
  <c r="H32" i="3"/>
  <c r="AZ89" i="1" s="1"/>
  <c r="BK163" i="3"/>
  <c r="N163" i="3" s="1"/>
  <c r="N95" i="3" s="1"/>
  <c r="M32" i="4"/>
  <c r="AV90" i="1" s="1"/>
  <c r="H32" i="4"/>
  <c r="AZ90" i="1" s="1"/>
  <c r="Y115" i="4"/>
  <c r="Y114" i="4" s="1"/>
  <c r="H32" i="5"/>
  <c r="AZ91" i="1" s="1"/>
  <c r="F109" i="2"/>
  <c r="F115" i="2"/>
  <c r="M33" i="2"/>
  <c r="AW88" i="1" s="1"/>
  <c r="M114" i="3"/>
  <c r="M111" i="4"/>
  <c r="M110" i="5"/>
  <c r="H33" i="5"/>
  <c r="BA91" i="1" s="1"/>
  <c r="Y117" i="3" l="1"/>
  <c r="AA118" i="2"/>
  <c r="AT91" i="1"/>
  <c r="BK117" i="5"/>
  <c r="N117" i="5" s="1"/>
  <c r="N91" i="5" s="1"/>
  <c r="BK115" i="4"/>
  <c r="AT90" i="1"/>
  <c r="N116" i="4"/>
  <c r="N90" i="4" s="1"/>
  <c r="BK118" i="3"/>
  <c r="N118" i="3" s="1"/>
  <c r="N89" i="3" s="1"/>
  <c r="BB87" i="1"/>
  <c r="AX87" i="1" s="1"/>
  <c r="BD87" i="1"/>
  <c r="W35" i="1" s="1"/>
  <c r="BK119" i="2"/>
  <c r="N120" i="2"/>
  <c r="N90" i="2" s="1"/>
  <c r="BA87" i="1"/>
  <c r="W32" i="1" s="1"/>
  <c r="AT88" i="1"/>
  <c r="AU87" i="1"/>
  <c r="BC87" i="1"/>
  <c r="Y118" i="2"/>
  <c r="AT89" i="1"/>
  <c r="BK158" i="2"/>
  <c r="N158" i="2" s="1"/>
  <c r="N94" i="2" s="1"/>
  <c r="BK114" i="4"/>
  <c r="N114" i="4" s="1"/>
  <c r="N88" i="4" s="1"/>
  <c r="N115" i="4"/>
  <c r="N89" i="4" s="1"/>
  <c r="AZ87" i="1"/>
  <c r="BK113" i="5" l="1"/>
  <c r="N113" i="5" s="1"/>
  <c r="N88" i="5" s="1"/>
  <c r="L96" i="5" s="1"/>
  <c r="BK117" i="3"/>
  <c r="N117" i="3" s="1"/>
  <c r="N88" i="3" s="1"/>
  <c r="M27" i="3" s="1"/>
  <c r="M30" i="3" s="1"/>
  <c r="W33" i="1"/>
  <c r="BK118" i="2"/>
  <c r="N118" i="2" s="1"/>
  <c r="N88" i="2" s="1"/>
  <c r="M27" i="2" s="1"/>
  <c r="M30" i="2" s="1"/>
  <c r="N119" i="2"/>
  <c r="N89" i="2" s="1"/>
  <c r="AW87" i="1"/>
  <c r="AK32" i="1" s="1"/>
  <c r="W34" i="1"/>
  <c r="AY87" i="1"/>
  <c r="AV87" i="1"/>
  <c r="W31" i="1"/>
  <c r="L97" i="4"/>
  <c r="M27" i="4"/>
  <c r="M30" i="4" s="1"/>
  <c r="M27" i="5" l="1"/>
  <c r="M30" i="5" s="1"/>
  <c r="L38" i="5" s="1"/>
  <c r="L100" i="3"/>
  <c r="L101" i="2"/>
  <c r="AK31" i="1"/>
  <c r="AT87" i="1"/>
  <c r="L38" i="4"/>
  <c r="AG90" i="1"/>
  <c r="AN90" i="1" s="1"/>
  <c r="AG88" i="1"/>
  <c r="L38" i="2"/>
  <c r="L38" i="3"/>
  <c r="AG89" i="1"/>
  <c r="AN89" i="1" s="1"/>
  <c r="AG91" i="1" l="1"/>
  <c r="AN91" i="1" s="1"/>
  <c r="AN88" i="1"/>
  <c r="AG87" i="1" l="1"/>
  <c r="AK26" i="1" s="1"/>
  <c r="AK29" i="1" s="1"/>
  <c r="AK37" i="1" s="1"/>
  <c r="AN87" i="1" l="1"/>
  <c r="AN95" i="1" s="1"/>
  <c r="AG95" i="1"/>
</calcChain>
</file>

<file path=xl/sharedStrings.xml><?xml version="1.0" encoding="utf-8"?>
<sst xmlns="http://schemas.openxmlformats.org/spreadsheetml/2006/main" count="2371" uniqueCount="487">
  <si>
    <t>2012</t>
  </si>
  <si>
    <t>Hárok obsahuje:</t>
  </si>
  <si>
    <t>1) Súhrnný list stavby</t>
  </si>
  <si>
    <t>2) Rekapitulácia objektov</t>
  </si>
  <si>
    <t>2.0</t>
  </si>
  <si>
    <t/>
  </si>
  <si>
    <t>False</t>
  </si>
  <si>
    <t>optimalizované pre tlač zostáv vo formáte A4 - na výšku</t>
  </si>
  <si>
    <t>&gt;&gt;  skryté stĺpce  &lt;&lt;</t>
  </si>
  <si>
    <t>0,001</t>
  </si>
  <si>
    <t>20</t>
  </si>
  <si>
    <t>SÚHRNNÝ LIST STAVBY</t>
  </si>
  <si>
    <t>v ---  nižšie sa nachádzajú doplnkové a pomocné údaje k zostavám  --- v</t>
  </si>
  <si>
    <t>Kód:</t>
  </si>
  <si>
    <t>2022MK01</t>
  </si>
  <si>
    <t>Stavba:</t>
  </si>
  <si>
    <t>JKSO:</t>
  </si>
  <si>
    <t>KS:</t>
  </si>
  <si>
    <t>Miesto:</t>
  </si>
  <si>
    <t>Brusno</t>
  </si>
  <si>
    <t>Dátum:</t>
  </si>
  <si>
    <t>Objednávateľ:</t>
  </si>
  <si>
    <t>IČO:</t>
  </si>
  <si>
    <t>Obec BRUSNO</t>
  </si>
  <si>
    <t>IČO DPH:</t>
  </si>
  <si>
    <t>Zhotoviteľ:</t>
  </si>
  <si>
    <t xml:space="preserve"> </t>
  </si>
  <si>
    <t>Projektant:</t>
  </si>
  <si>
    <t>ArchitektiSKA, s.r.o.</t>
  </si>
  <si>
    <t>True</t>
  </si>
  <si>
    <t>0,01</t>
  </si>
  <si>
    <t>Spracovateľ:</t>
  </si>
  <si>
    <t>Poznámka:</t>
  </si>
  <si>
    <t>Náklady z rozpočtov</t>
  </si>
  <si>
    <t>Ostatné náklady zo súhrnného listu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</si>
  <si>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</si>
  <si>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</si>
  <si>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</si>
  <si>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</si>
  <si>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</si>
  <si>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</si>
  <si>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</si>
  <si>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</si>
  <si>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</si>
  <si>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</si>
  <si>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</si>
  <si>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</si>
  <si>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</si>
  <si>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</si>
  <si>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</si>
  <si>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</si>
  <si>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</si>
  <si>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</si>
  <si>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</si>
  <si>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</si>
  <si>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Objekt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</si>
  <si>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</si>
  <si>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</si>
  <si>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</si>
  <si>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</si>
  <si>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</si>
  <si>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</si>
  <si>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</si>
  <si>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</si>
  <si>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</si>
  <si>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</si>
  <si>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</si>
  <si>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</si>
  <si>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</si>
  <si>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</si>
  <si>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</si>
  <si>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</si>
  <si>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</si>
  <si>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</si>
  <si>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</si>
  <si>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{8e15125c-9720-47d2-8f8a-1072d5629b71}</t>
  </si>
  <si>
    <t>{00000000-0000-0000-0000-000000000000}</t>
  </si>
  <si>
    <t>/</t>
  </si>
  <si>
    <t>SO-01</t>
  </si>
  <si>
    <t>Multifunkčné ihrisko</t>
  </si>
  <si>
    <t>1</t>
  </si>
  <si>
    <t>{8f12c939-07c6-4e3a-84e2-66f8d7f1cb76}</t>
  </si>
  <si>
    <t>SO-02</t>
  </si>
  <si>
    <t>Viacúčelová športová plocha</t>
  </si>
  <si>
    <t>{6b1d185a-deb9-4961-8d8a-d8a776069dae}</t>
  </si>
  <si>
    <t>SO-03</t>
  </si>
  <si>
    <t>Spevnené plochy</t>
  </si>
  <si>
    <t>{c40f19e5-ba3b-4c2b-9406-6b8164300472}</t>
  </si>
  <si>
    <t>SO-04</t>
  </si>
  <si>
    <t xml:space="preserve">Oplotenie </t>
  </si>
  <si>
    <t>{c37e87c2-13f2-45bb-bb70-3a761739f67e}</t>
  </si>
  <si>
    <t>2) Ostatné náklady zo súhrnného listu</t>
  </si>
  <si>
    <t>Percent. zadanie_x000D_
[% nákladov rozpočtu]</t>
  </si>
  <si>
    <t>Zaradenie nákladov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</si>
  <si>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</si>
  <si>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</si>
  <si>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</si>
  <si>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</si>
  <si>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</si>
  <si>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</si>
  <si>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</si>
  <si>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Objekt:</t>
  </si>
  <si>
    <t>SO-01 - Multifunkčné ihrisko</t>
  </si>
  <si>
    <t>Náklady z rozpočtu</t>
  </si>
  <si>
    <t>Ostatné náklady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</si>
  <si>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</si>
  <si>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</si>
  <si>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</si>
  <si>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</si>
  <si>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</si>
  <si>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</si>
  <si>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</si>
  <si>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</si>
  <si>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</si>
  <si>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</si>
  <si>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</t>
  </si>
  <si>
    <t xml:space="preserve">    76 - Športový povrch</t>
  </si>
  <si>
    <t xml:space="preserve">    767 - Športové príslušenstvo</t>
  </si>
  <si>
    <t xml:space="preserve">      3 - Mantinelový systém</t>
  </si>
  <si>
    <t>2) Ostatné náklady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</si>
  <si>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</si>
  <si>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</si>
  <si>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</si>
  <si>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</si>
  <si>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</si>
  <si>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</si>
  <si>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</si>
  <si>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</si>
  <si>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</si>
  <si>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</si>
  <si>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</si>
  <si>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</si>
  <si>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</si>
  <si>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</si>
  <si>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ROZPOCET</t>
  </si>
  <si>
    <t>K</t>
  </si>
  <si>
    <t>131201101</t>
  </si>
  <si>
    <t>Výkop nezapaženej jamy v hornine 3, do 100 m3    pätky oplotenia a športoveho naradia</t>
  </si>
  <si>
    <t>m3</t>
  </si>
  <si>
    <t>4</t>
  </si>
  <si>
    <t>2</t>
  </si>
  <si>
    <t>1575284361</t>
  </si>
  <si>
    <t>132201101</t>
  </si>
  <si>
    <t>Výkop ryhy do šírky 600 mm v horn.3 do 100 m3 pre drenáž</t>
  </si>
  <si>
    <t>1369326981</t>
  </si>
  <si>
    <t>3</t>
  </si>
  <si>
    <t>162501122</t>
  </si>
  <si>
    <t>Vodorovné premiestnenie výkopku po spevnenej ceste z horniny tr.1-4, nad 100 do 1000 m3 na vzdialenosť do 3000 m</t>
  </si>
  <si>
    <t>1423902813</t>
  </si>
  <si>
    <t>167101102</t>
  </si>
  <si>
    <t>Nakladanie neuľahnutého výkopku z hornín tr.1-4 nad 100 do 1000 m3</t>
  </si>
  <si>
    <t>-642598233</t>
  </si>
  <si>
    <t>5</t>
  </si>
  <si>
    <t>2115211110</t>
  </si>
  <si>
    <t>Obsyp trativodov  kamenivom jemným drveným frakcie 8-16</t>
  </si>
  <si>
    <t>688782552</t>
  </si>
  <si>
    <t>6</t>
  </si>
  <si>
    <t>M</t>
  </si>
  <si>
    <t>583310001200</t>
  </si>
  <si>
    <t>Kamenivo ťažené hrubé frakcia 8-16 mm, STN EN 12620 + A1</t>
  </si>
  <si>
    <t>t</t>
  </si>
  <si>
    <t>8</t>
  </si>
  <si>
    <t>482853779</t>
  </si>
  <si>
    <t>7</t>
  </si>
  <si>
    <t>211971110</t>
  </si>
  <si>
    <t>Zhotovenie opláštenia výplne z geotextílie, v ryhe alebo v záreze so stenami šikmými o skl. do 1:2,5</t>
  </si>
  <si>
    <t>m2</t>
  </si>
  <si>
    <t>79219643</t>
  </si>
  <si>
    <t>693110001100</t>
  </si>
  <si>
    <t>Geotextília polypropylénová Tatratex GTX N PP 200, šírka 0,7-3,5 m, dĺžka 20-60-120 m, hrúbka 1,68 mm, netkaná, MIVA</t>
  </si>
  <si>
    <t>960100117</t>
  </si>
  <si>
    <t>9</t>
  </si>
  <si>
    <t>212752124</t>
  </si>
  <si>
    <t>Trativody z flexodrenážnych rúr DN 80</t>
  </si>
  <si>
    <t>m</t>
  </si>
  <si>
    <t>2021565037</t>
  </si>
  <si>
    <t>10</t>
  </si>
  <si>
    <t>212752125</t>
  </si>
  <si>
    <t>Trativody z flexodrenážnych rúr DN 100</t>
  </si>
  <si>
    <t>1845762383</t>
  </si>
  <si>
    <t>11</t>
  </si>
  <si>
    <t>564201111.1</t>
  </si>
  <si>
    <t>Podklad alebo podsyp zo štrkopiesku fr.0-4 s rozprestretím, vlhčením a zhutnením, po zhutnení hr. 30 mm</t>
  </si>
  <si>
    <t>357000637</t>
  </si>
  <si>
    <t>12</t>
  </si>
  <si>
    <t>583310000900</t>
  </si>
  <si>
    <t>Kamenivo ťažené hrubé frakcia 0-4 mm, STN EN 12620 + A1</t>
  </si>
  <si>
    <t>-926160169</t>
  </si>
  <si>
    <t>13</t>
  </si>
  <si>
    <t>100004212.S22</t>
  </si>
  <si>
    <t>Hutnenie zrovnanej pláne ihriska jedným pojazdom valca do 600 mm</t>
  </si>
  <si>
    <t>1104743</t>
  </si>
  <si>
    <t>14</t>
  </si>
  <si>
    <t>275311116</t>
  </si>
  <si>
    <t>Základové pätky  z betónu prostého trC16/20. Podla PD  pätky</t>
  </si>
  <si>
    <t>821007586</t>
  </si>
  <si>
    <t>15</t>
  </si>
  <si>
    <t>338171122</t>
  </si>
  <si>
    <t>Osadzovanie stĺpika oceľového plotového výšky do 6 m so zabetónovaním do vopred vykopaných dier</t>
  </si>
  <si>
    <t>ks</t>
  </si>
  <si>
    <t>21347861</t>
  </si>
  <si>
    <t>16</t>
  </si>
  <si>
    <t>141410002300</t>
  </si>
  <si>
    <t>Rúra oceľová bezšvová závitová 2" pozinkovaná, (60,3x3,2mm )  +20% stratné</t>
  </si>
  <si>
    <t>1972343139</t>
  </si>
  <si>
    <t>17</t>
  </si>
  <si>
    <t>2834100049000</t>
  </si>
  <si>
    <t>Krytky PVC na ukončenie profilu 60,3x3,2</t>
  </si>
  <si>
    <t>106778913</t>
  </si>
  <si>
    <t>18</t>
  </si>
  <si>
    <t>894431111</t>
  </si>
  <si>
    <t>Montáž revíznej šachty z PVC, DN 200/100 (DN šachty/DN potr. vedenia), hl. 850 do 1200 mm</t>
  </si>
  <si>
    <t>-212432101</t>
  </si>
  <si>
    <t>19</t>
  </si>
  <si>
    <t>286610037600</t>
  </si>
  <si>
    <t>Kontrolná preplachovacia šachta  DN 200-X,revíznej šachte</t>
  </si>
  <si>
    <t>-1881995398</t>
  </si>
  <si>
    <t>113107111.S4</t>
  </si>
  <si>
    <t>Odstránenie krytu športovej plochy ,v ploche do 1000m2</t>
  </si>
  <si>
    <t>1487144922</t>
  </si>
  <si>
    <t>21</t>
  </si>
  <si>
    <t>130901121</t>
  </si>
  <si>
    <t>Búranie konštrukcií z prostého betónu , (povodné patky sportového náradia)</t>
  </si>
  <si>
    <t>-1657946795</t>
  </si>
  <si>
    <t>22</t>
  </si>
  <si>
    <t>564201111</t>
  </si>
  <si>
    <t>Podklad alebo podsyp zo štrkopiesku s rozprestretím, vlhčením a zhutnením, po zhutnení hr. 40 mm</t>
  </si>
  <si>
    <t>-336599927</t>
  </si>
  <si>
    <t>23</t>
  </si>
  <si>
    <t>589100011</t>
  </si>
  <si>
    <t>Položenie športového povrchu polyuretánového farebného EPDM</t>
  </si>
  <si>
    <t>382965737</t>
  </si>
  <si>
    <t>24</t>
  </si>
  <si>
    <t>284170001100</t>
  </si>
  <si>
    <t>Športový povrch polyuretánový EPDM , hrúbka 10 mm, červeny</t>
  </si>
  <si>
    <t>1263037531</t>
  </si>
  <si>
    <t>25</t>
  </si>
  <si>
    <t>589100012</t>
  </si>
  <si>
    <t>Položenie športového povrchu - vyrovnávacia podložka SBR+štrk (4-8mm)</t>
  </si>
  <si>
    <t>1717235980</t>
  </si>
  <si>
    <t>26</t>
  </si>
  <si>
    <t>284170000100</t>
  </si>
  <si>
    <t>Polyuretánový povrch SBR granulát + štrk (4-8mm), čierna, hrubka 35mm</t>
  </si>
  <si>
    <t>1269144437</t>
  </si>
  <si>
    <t>27</t>
  </si>
  <si>
    <t>944944803.S1</t>
  </si>
  <si>
    <t>Demontáž ochrannej siete ihriska s príslušenstvom</t>
  </si>
  <si>
    <t>2052269452</t>
  </si>
  <si>
    <t>28</t>
  </si>
  <si>
    <t>979089612</t>
  </si>
  <si>
    <t>Poplatok za skladovanie - sportový povrch (17 09), ostatné</t>
  </si>
  <si>
    <t>-1059982352</t>
  </si>
  <si>
    <t>29</t>
  </si>
  <si>
    <t>171209002</t>
  </si>
  <si>
    <t>Poplatok za skladovanie - zemina a kamenivo (17 05) ostatné</t>
  </si>
  <si>
    <t>94571249</t>
  </si>
  <si>
    <t>30</t>
  </si>
  <si>
    <t>2353700001001</t>
  </si>
  <si>
    <t>D+M AL Bránka na futbal 3x2 so sieťou s okom 45x45mm</t>
  </si>
  <si>
    <t>-1336225895</t>
  </si>
  <si>
    <t>31</t>
  </si>
  <si>
    <t>9599471110</t>
  </si>
  <si>
    <t>montáž futbalovej bránky s vypletením siete</t>
  </si>
  <si>
    <t>1100990676</t>
  </si>
  <si>
    <t>32</t>
  </si>
  <si>
    <t>2353700001002</t>
  </si>
  <si>
    <t>D+M Multifunkčné stĺpiky s príslušenstvom na volejbal (sieť , napináky )</t>
  </si>
  <si>
    <t>pár</t>
  </si>
  <si>
    <t>657379442</t>
  </si>
  <si>
    <t>33</t>
  </si>
  <si>
    <t>2353700001003</t>
  </si>
  <si>
    <t>Tenisové stĺpiky s púzdrami , tenisová sieť , závažie , páska , tyčky pre dvojhru</t>
  </si>
  <si>
    <t>komplet</t>
  </si>
  <si>
    <t>-2139025684</t>
  </si>
  <si>
    <t>34</t>
  </si>
  <si>
    <t>998222012</t>
  </si>
  <si>
    <t>Presun hmôt na spevnených plochách s krytom z kameniva (8233, 8235) pre akékoľvek dľžky</t>
  </si>
  <si>
    <t>-1645156441</t>
  </si>
  <si>
    <t>35</t>
  </si>
  <si>
    <t>5891000071</t>
  </si>
  <si>
    <t>Čiarovanie umeleho povrchu na tenis, volejbal a minifutbal</t>
  </si>
  <si>
    <t>bm</t>
  </si>
  <si>
    <t>-1989056414</t>
  </si>
  <si>
    <t>36</t>
  </si>
  <si>
    <t>709210000100</t>
  </si>
  <si>
    <t xml:space="preserve">Sieť ochranná, oká 45x45 mm , hr. 3mm , výška 4m, PE , farba zelená + 3% rezerva </t>
  </si>
  <si>
    <t>183262669</t>
  </si>
  <si>
    <t>37</t>
  </si>
  <si>
    <t>767249110</t>
  </si>
  <si>
    <t>Montáž ochrannej sieťe vrátane príslušenstva ,karabínky,  objímky , spojky , napínaky , lanká , atď( práca vo výške vrátane lešenia montáž a demontáž )</t>
  </si>
  <si>
    <t>-1644324131</t>
  </si>
  <si>
    <t>38</t>
  </si>
  <si>
    <t>3098000015000</t>
  </si>
  <si>
    <t>Spojovací materál pre uchytenie sietí</t>
  </si>
  <si>
    <t>sub</t>
  </si>
  <si>
    <t>1504831937</t>
  </si>
  <si>
    <t>SO-02 - Viacúčelová športová plocha</t>
  </si>
  <si>
    <t xml:space="preserve">    2 - Zakladanie</t>
  </si>
  <si>
    <t>Výkop nezapaženej jamy v hornine 3, do 100 m3    pätky fitness a šport naradia</t>
  </si>
  <si>
    <t>-290617267</t>
  </si>
  <si>
    <t>Výkop ryhy do šírky 600 mm v horn.3 do 100 m3 pre obrubníky a drenáž</t>
  </si>
  <si>
    <t>2115892675</t>
  </si>
  <si>
    <t>133201101</t>
  </si>
  <si>
    <t>Výkop šachty zapaženej, hornina 3 do 100 m3   vsakovacia jama</t>
  </si>
  <si>
    <t>-1385408504</t>
  </si>
  <si>
    <t>350736484</t>
  </si>
  <si>
    <t>-1110532381</t>
  </si>
  <si>
    <t>171201202</t>
  </si>
  <si>
    <t>Uloženie sypaniny na skládky nad 100 do 1000 m3</t>
  </si>
  <si>
    <t>615498535</t>
  </si>
  <si>
    <t>1318517848</t>
  </si>
  <si>
    <t>181006114</t>
  </si>
  <si>
    <t>Rozprestretie zemín schopných zúrodnenia v rovine a v sklone do 1:5, pri hr. vrstvy nad 0,20 do 0,30 m</t>
  </si>
  <si>
    <t>-55481619</t>
  </si>
  <si>
    <t>211521111</t>
  </si>
  <si>
    <t>Výplň vsakovacej jamy kamenivom hrubým drveným frakcie 16-32</t>
  </si>
  <si>
    <t>132240469</t>
  </si>
  <si>
    <t>583310001700</t>
  </si>
  <si>
    <t>Kamenivo ťažené hrubé frakcia 16-32 mm, STN EN 13242 + A1</t>
  </si>
  <si>
    <t>-1983696749</t>
  </si>
  <si>
    <t>Obsyp vsakovacej jamy  kamenivom jemným drveným frakcie 8-16</t>
  </si>
  <si>
    <t>-289755320</t>
  </si>
  <si>
    <t>-1190507228</t>
  </si>
  <si>
    <t>-2117959597</t>
  </si>
  <si>
    <t>1341540413</t>
  </si>
  <si>
    <t>2115211110.1</t>
  </si>
  <si>
    <t>1187306133</t>
  </si>
  <si>
    <t>583310001200.2</t>
  </si>
  <si>
    <t>1002055062</t>
  </si>
  <si>
    <t>1592818499</t>
  </si>
  <si>
    <t>-1949851888</t>
  </si>
  <si>
    <t>Montáž revíznej šachty z PVC, DN 200/400 , hl. 850 do 1200 mm</t>
  </si>
  <si>
    <t>1520735582</t>
  </si>
  <si>
    <t>-911645848</t>
  </si>
  <si>
    <t>286610037600.S400</t>
  </si>
  <si>
    <t>Kontrolná preplachovacia šachta  DN 400, kontrolna šachta vsakovacej jamy</t>
  </si>
  <si>
    <t>1764408064</t>
  </si>
  <si>
    <t>-219055250</t>
  </si>
  <si>
    <t>Športový povrch polyuretánový EPDM , hrúbka 10 mm, zeleny</t>
  </si>
  <si>
    <t>-1658016720</t>
  </si>
  <si>
    <t>284170001100.S4</t>
  </si>
  <si>
    <t>Športový povrch polyuretánový EPDM , hrúbka 10 mm, modry</t>
  </si>
  <si>
    <t>-1229397608</t>
  </si>
  <si>
    <t>-1503466024</t>
  </si>
  <si>
    <t>1473549948</t>
  </si>
  <si>
    <t>286120012600</t>
  </si>
  <si>
    <t>D+M rúra PVC DN 200 so zabetonovaním (pätky na športové prislušenstvo)</t>
  </si>
  <si>
    <t>1127490725</t>
  </si>
  <si>
    <t>Základové pätky  z betónu prostého tr. C 16/20  pätky</t>
  </si>
  <si>
    <t>-1346043319</t>
  </si>
  <si>
    <t>Podklad alebo podsyp zo štrkopiesku fr.0-4 s rozprestretím, vlhčením a zhutnením, po zhutnení hr. 20 mm</t>
  </si>
  <si>
    <t>-2141451179</t>
  </si>
  <si>
    <t>583310000600</t>
  </si>
  <si>
    <t>Kamenivo ťažené drobné frakcia 0-4 mm, STN EN 12620 + A1</t>
  </si>
  <si>
    <t>-1269556376</t>
  </si>
  <si>
    <t>564231111</t>
  </si>
  <si>
    <t>Podklad alebo podsyp zo štrkopiesku fr.0-32 s rozprestretím, vlhčením a zhutnením, po zhutnení hr. 100 mm</t>
  </si>
  <si>
    <t>820249334</t>
  </si>
  <si>
    <t>583310001200.1</t>
  </si>
  <si>
    <t>Kamenivo ťažené hrubé frakcia 0-32 mm</t>
  </si>
  <si>
    <t>-1611043608</t>
  </si>
  <si>
    <t>564751112</t>
  </si>
  <si>
    <t>Podklad alebo kryt z kameniva hrubého drveného veľ. 32-63 mm s rozprestretím a zhutn.hr. 200 mm</t>
  </si>
  <si>
    <t>-1985533295</t>
  </si>
  <si>
    <t>583310002000</t>
  </si>
  <si>
    <t>Kamenivo ťažené hrubé frakcia 32-63 mm, STN EN 13242 + A1</t>
  </si>
  <si>
    <t>1205487052</t>
  </si>
  <si>
    <t>589117113.S6</t>
  </si>
  <si>
    <t>Odstránenie krytov antukových hr. do 200 mm</t>
  </si>
  <si>
    <t>1253807540</t>
  </si>
  <si>
    <t>917862112</t>
  </si>
  <si>
    <t>Osadenie chodník. obrubníka betónového stojatého do lôžka z betónu prosteho tr. C 16/20 s bočnou oporou</t>
  </si>
  <si>
    <t>1036013875</t>
  </si>
  <si>
    <t>592170003500</t>
  </si>
  <si>
    <t>Obrubník SEMMELROCK rovný, lxšxv 1000x100x200 mm, sivá</t>
  </si>
  <si>
    <t>-1358219348</t>
  </si>
  <si>
    <t>918101112</t>
  </si>
  <si>
    <t>Lôžko pod obrubníkyzo štrkopiesku, po zhutnení hr 50mm</t>
  </si>
  <si>
    <t>278361665</t>
  </si>
  <si>
    <t>39</t>
  </si>
  <si>
    <t>216651507</t>
  </si>
  <si>
    <t>40</t>
  </si>
  <si>
    <t>936106211</t>
  </si>
  <si>
    <t>Montáž vonkajších fitness prvkov z kovových prvkov skladaných na mieste, osadené do betónových pätiek</t>
  </si>
  <si>
    <t>súb.</t>
  </si>
  <si>
    <t>-996801776</t>
  </si>
  <si>
    <t>41</t>
  </si>
  <si>
    <t>553570027500.1</t>
  </si>
  <si>
    <t>Zostava Fitness - Posilňovanie rúk (hrudnik, ramená)</t>
  </si>
  <si>
    <t>-1287960697</t>
  </si>
  <si>
    <t>42</t>
  </si>
  <si>
    <t>553570028000.1</t>
  </si>
  <si>
    <t>Zostava Fitness - Veslovací trenažer</t>
  </si>
  <si>
    <t>-1385294822</t>
  </si>
  <si>
    <t>43</t>
  </si>
  <si>
    <t>553570029000</t>
  </si>
  <si>
    <t>Zostava Fitness - Eliptický trenažer</t>
  </si>
  <si>
    <t>-1272775233</t>
  </si>
  <si>
    <t>44</t>
  </si>
  <si>
    <t>553570029700</t>
  </si>
  <si>
    <t>Zostava Fitness - Trenažér chodze</t>
  </si>
  <si>
    <t>-1598148200</t>
  </si>
  <si>
    <t>45</t>
  </si>
  <si>
    <t>-1427054748</t>
  </si>
  <si>
    <t>46</t>
  </si>
  <si>
    <t>1774269457</t>
  </si>
  <si>
    <t>47</t>
  </si>
  <si>
    <t>2353700001002.S3</t>
  </si>
  <si>
    <t>D+M Bedmintonové stĺpiky s príslušenstvom (+sieť )</t>
  </si>
  <si>
    <t>1622512662</t>
  </si>
  <si>
    <t>48</t>
  </si>
  <si>
    <t>553560000100.S18</t>
  </si>
  <si>
    <t>Lavička parková dlžky 1650 mm, s operadlom</t>
  </si>
  <si>
    <t>591226745</t>
  </si>
  <si>
    <t>SO-03 - Spevnené plochy</t>
  </si>
  <si>
    <t>113106612</t>
  </si>
  <si>
    <t>Rozoberanie zámkovej dlažby všetkých druhov v ploche nad 20 m2,  -0,26000t</t>
  </si>
  <si>
    <t>-1302805485</t>
  </si>
  <si>
    <t>113202111</t>
  </si>
  <si>
    <t>Vytrhanie obrúb kamenných, s vybúraním lôžka, z krajníkov alebo obrubníkov stojatých,  -0,14500t</t>
  </si>
  <si>
    <t>1794073255</t>
  </si>
  <si>
    <t>Kamenivo ťažené hrubé frakcia 4-8 mm, STN EN 12620 + A1</t>
  </si>
  <si>
    <t>1709678430</t>
  </si>
  <si>
    <t>1377510284</t>
  </si>
  <si>
    <t>1957055958</t>
  </si>
  <si>
    <t>583310004200</t>
  </si>
  <si>
    <t>Kamenivo ťažené hrubé drvené frakcia 0-63 mm, STN EN 13242 + A1</t>
  </si>
  <si>
    <t>370589041</t>
  </si>
  <si>
    <t>564231112</t>
  </si>
  <si>
    <t>Podklad alebo podsyp z kameniva s rozprestretím, vlhčením a zhutnením, pod zámkovu dlažbu</t>
  </si>
  <si>
    <t>-1885282272</t>
  </si>
  <si>
    <t>596911112.S1</t>
  </si>
  <si>
    <t xml:space="preserve">Kladenie zámkovej dlažby hr. 6 cm pre peších nad 20 m2 so zriadením lôžka z kameniva </t>
  </si>
  <si>
    <t>-1516886781</t>
  </si>
  <si>
    <t>592460016700</t>
  </si>
  <si>
    <t>Dlažba betónová SEMMELROCK PASTELLA, rozmer 100x200x60 mm, svetlosivá</t>
  </si>
  <si>
    <t>1122468506</t>
  </si>
  <si>
    <t>1966936595</t>
  </si>
  <si>
    <t>523514932</t>
  </si>
  <si>
    <t>-547014976</t>
  </si>
  <si>
    <t>936941314.S1</t>
  </si>
  <si>
    <t>Montáž drevostavby sportovej infrastruktúry - sklad športového náradia a materiálu</t>
  </si>
  <si>
    <t>-374202001</t>
  </si>
  <si>
    <t>AE310a-ZD</t>
  </si>
  <si>
    <t>DREVOSTAVBA - Sklad športového náradia s prestrešením 8x3m</t>
  </si>
  <si>
    <t>-1285449205</t>
  </si>
  <si>
    <t>-1925238539</t>
  </si>
  <si>
    <t xml:space="preserve">SO-04 - Oplotenie </t>
  </si>
  <si>
    <t>PSV - Práce a dodávky PSV</t>
  </si>
  <si>
    <t xml:space="preserve">    767 - Konštrukcie doplnkové kovové</t>
  </si>
  <si>
    <t>-1749426005</t>
  </si>
  <si>
    <t>767911130</t>
  </si>
  <si>
    <t>Montáž oplotenia strojového pletiva, s výškou nad 1,6 m</t>
  </si>
  <si>
    <t>789701035</t>
  </si>
  <si>
    <t>313290002900</t>
  </si>
  <si>
    <t>Pletivo pozinkované pletené štvorhranné GALVEX, oko 60 mm, drôt d 2 mm, vxl 2x25 m, bez napínacieho drôtu, DIRICKX</t>
  </si>
  <si>
    <t>2027144725</t>
  </si>
  <si>
    <t>767912130</t>
  </si>
  <si>
    <t>Montáž napínacieho drôtu</t>
  </si>
  <si>
    <t>161197225</t>
  </si>
  <si>
    <t>156140002500</t>
  </si>
  <si>
    <t>Drôt napínací pozinkovaný d 3,5 mm, dĺžka 78 m, DIRICKX</t>
  </si>
  <si>
    <t>-800555466</t>
  </si>
  <si>
    <t>553510009400</t>
  </si>
  <si>
    <t>Napinák Galva č. 2 pozinkovaný pre napínanie pletiva s napínacím drôtom</t>
  </si>
  <si>
    <t>1199134080</t>
  </si>
  <si>
    <t>767920220</t>
  </si>
  <si>
    <t>Montáž vrát a vrátok k oploteniu osadzovaných na stĺpiky oceľové, s plochou jednotlivo nad 2 do 4 m2</t>
  </si>
  <si>
    <t>829782229</t>
  </si>
  <si>
    <t>553510010100</t>
  </si>
  <si>
    <t>Bránka  jednokrídlová, šxv 1,35x2,00 m, úprava zinok výplň jokel 50x50mm</t>
  </si>
  <si>
    <t>-564733972</t>
  </si>
  <si>
    <t>767920240</t>
  </si>
  <si>
    <t>Montáž vrát a vrátok k oploteniu osadzovaných na stĺpiky oceľové, s plochou jednotlivo nad 6 do 8 m2</t>
  </si>
  <si>
    <t>388975365</t>
  </si>
  <si>
    <t>553410061000.S4</t>
  </si>
  <si>
    <t xml:space="preserve">Vráta dvojkrídlové, oceľový profil s výplňou z pletiva, uchytené o oceľový stlp, rozmer v3xdl4m </t>
  </si>
  <si>
    <t>-376428854</t>
  </si>
  <si>
    <t>1107025795</t>
  </si>
  <si>
    <t>Osadzovanie stĺpika, vzpery z oceľového profilu plotového, výšky do 6 m so zabetónovaním do vopred vykopaných dier (stlpik oplotenia 19ks a vzpera 8ks)</t>
  </si>
  <si>
    <t>394666146</t>
  </si>
  <si>
    <t>Rúra oceľová bezšvová závitová 2" pozinkovaná, (60,3x3,2mm )  +20% stratné (stlpik oplotenia a vzpera)</t>
  </si>
  <si>
    <t>146433642</t>
  </si>
  <si>
    <t>-340868986</t>
  </si>
  <si>
    <t>Rekonštrukcia viacúčelového športového areálu v Brusne</t>
  </si>
  <si>
    <t>Lavička parková dlžky 1650 mm, bez operadla</t>
  </si>
  <si>
    <t>553560000100.S17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</si>
</sst>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8"/>
      <color rgb="FF969696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sz val="11"/>
      <color rgb="FF969696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vertical="center"/>
    </xf>
    <xf numFmtId="0" fontId="10" fillId="2" borderId="0" xfId="0" applyFont="1" applyFill="1" applyAlignment="1" applyProtection="1">
      <alignment horizontal="left" vertical="center"/>
    </xf>
    <xf numFmtId="0" fontId="11" fillId="2" borderId="0" xfId="1" applyFont="1" applyFill="1" applyAlignment="1" applyProtection="1">
      <alignment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4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0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0" fillId="4" borderId="0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9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vertical="center"/>
    </xf>
    <xf numFmtId="0" fontId="19" fillId="0" borderId="17" xfId="0" applyFont="1" applyBorder="1" applyAlignment="1">
      <alignment horizontal="left"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4" fontId="27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166" fontId="27" fillId="0" borderId="17" xfId="0" applyNumberFormat="1" applyFont="1" applyBorder="1" applyAlignment="1">
      <alignment vertical="center"/>
    </xf>
    <xf numFmtId="4" fontId="27" fillId="0" borderId="18" xfId="0" applyNumberFormat="1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9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9" xfId="0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167" fontId="31" fillId="0" borderId="0" xfId="0" applyNumberFormat="1" applyFont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5" fillId="0" borderId="0" xfId="0" applyFont="1" applyBorder="1" applyAlignment="1">
      <alignment horizontal="left"/>
    </xf>
    <xf numFmtId="0" fontId="7" fillId="0" borderId="5" xfId="0" applyFont="1" applyBorder="1" applyAlignment="1"/>
    <xf numFmtId="0" fontId="7" fillId="0" borderId="14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25" xfId="0" applyFont="1" applyBorder="1" applyAlignment="1" applyProtection="1">
      <alignment horizontal="center" vertical="center"/>
      <protection locked="0"/>
    </xf>
    <xf numFmtId="49" fontId="0" fillId="0" borderId="25" xfId="0" applyNumberFormat="1" applyFont="1" applyBorder="1" applyAlignment="1" applyProtection="1">
      <alignment horizontal="left" vertical="center" wrapText="1"/>
      <protection locked="0"/>
    </xf>
    <xf numFmtId="0" fontId="0" fillId="0" borderId="25" xfId="0" applyFont="1" applyBorder="1" applyAlignment="1" applyProtection="1">
      <alignment horizontal="center" vertical="center" wrapText="1"/>
      <protection locked="0"/>
    </xf>
    <xf numFmtId="167" fontId="0" fillId="0" borderId="25" xfId="0" applyNumberFormat="1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25" xfId="0" applyFont="1" applyBorder="1" applyAlignment="1">
      <alignment horizontal="left" vertical="center"/>
    </xf>
    <xf numFmtId="166" fontId="1" fillId="0" borderId="0" xfId="0" applyNumberFormat="1" applyFont="1" applyBorder="1" applyAlignment="1">
      <alignment vertical="center"/>
    </xf>
    <xf numFmtId="166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2" fillId="0" borderId="25" xfId="0" applyFont="1" applyBorder="1" applyAlignment="1" applyProtection="1">
      <alignment horizontal="center" vertical="center"/>
      <protection locked="0"/>
    </xf>
    <xf numFmtId="49" fontId="32" fillId="0" borderId="25" xfId="0" applyNumberFormat="1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center" vertical="center" wrapText="1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>
      <alignment horizontal="center" vertical="center"/>
    </xf>
    <xf numFmtId="166" fontId="1" fillId="0" borderId="17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14" fontId="2" fillId="0" borderId="0" xfId="0" applyNumberFormat="1" applyFont="1" applyBorder="1" applyAlignment="1">
      <alignment horizontal="left" vertical="center"/>
    </xf>
    <xf numFmtId="14" fontId="0" fillId="0" borderId="0" xfId="0" applyNumberFormat="1" applyFont="1" applyBorder="1" applyAlignment="1">
      <alignment vertical="center"/>
    </xf>
    <xf numFmtId="4" fontId="26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0" xfId="0" applyNumberFormat="1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left" vertical="center"/>
    </xf>
    <xf numFmtId="0" fontId="2" fillId="5" borderId="10" xfId="0" applyFont="1" applyFill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4" fontId="17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4" borderId="9" xfId="0" applyFont="1" applyFill="1" applyBorder="1" applyAlignment="1">
      <alignment horizontal="left" vertical="center"/>
    </xf>
    <xf numFmtId="0" fontId="0" fillId="4" borderId="9" xfId="0" applyFont="1" applyFill="1" applyBorder="1" applyAlignment="1">
      <alignment vertical="center"/>
    </xf>
    <xf numFmtId="4" fontId="3" fillId="4" borderId="9" xfId="0" applyNumberFormat="1" applyFont="1" applyFill="1" applyBorder="1" applyAlignment="1">
      <alignment vertical="center"/>
    </xf>
    <xf numFmtId="0" fontId="0" fillId="4" borderId="1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0" fillId="0" borderId="0" xfId="0"/>
    <xf numFmtId="4" fontId="22" fillId="5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9" fillId="0" borderId="0" xfId="0" applyNumberFormat="1" applyFont="1" applyBorder="1" applyAlignment="1">
      <alignment vertical="center"/>
    </xf>
    <xf numFmtId="0" fontId="0" fillId="0" borderId="0" xfId="0" applyBorder="1"/>
    <xf numFmtId="4" fontId="16" fillId="0" borderId="7" xfId="0" applyNumberFormat="1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167" fontId="0" fillId="0" borderId="25" xfId="0" applyNumberFormat="1" applyFont="1" applyBorder="1" applyAlignment="1" applyProtection="1">
      <alignment vertical="center"/>
      <protection locked="0"/>
    </xf>
    <xf numFmtId="167" fontId="32" fillId="0" borderId="25" xfId="0" applyNumberFormat="1" applyFont="1" applyBorder="1" applyAlignment="1" applyProtection="1">
      <alignment vertical="center"/>
      <protection locked="0"/>
    </xf>
    <xf numFmtId="167" fontId="6" fillId="0" borderId="23" xfId="0" applyNumberFormat="1" applyFont="1" applyBorder="1" applyAlignment="1"/>
    <xf numFmtId="167" fontId="6" fillId="0" borderId="23" xfId="0" applyNumberFormat="1" applyFont="1" applyBorder="1" applyAlignment="1">
      <alignment vertical="center"/>
    </xf>
    <xf numFmtId="167" fontId="5" fillId="0" borderId="12" xfId="0" applyNumberFormat="1" applyFont="1" applyBorder="1" applyAlignment="1"/>
    <xf numFmtId="167" fontId="5" fillId="0" borderId="12" xfId="0" applyNumberFormat="1" applyFont="1" applyBorder="1" applyAlignment="1">
      <alignment vertical="center"/>
    </xf>
    <xf numFmtId="167" fontId="6" fillId="0" borderId="17" xfId="0" applyNumberFormat="1" applyFont="1" applyBorder="1" applyAlignment="1"/>
    <xf numFmtId="167" fontId="6" fillId="0" borderId="17" xfId="0" applyNumberFormat="1" applyFont="1" applyBorder="1" applyAlignment="1">
      <alignment vertical="center"/>
    </xf>
    <xf numFmtId="0" fontId="0" fillId="0" borderId="25" xfId="0" applyFont="1" applyBorder="1" applyAlignment="1" applyProtection="1">
      <alignment horizontal="left" vertical="center" wrapText="1"/>
      <protection locked="0"/>
    </xf>
    <xf numFmtId="0" fontId="32" fillId="0" borderId="25" xfId="0" applyFont="1" applyBorder="1" applyAlignment="1" applyProtection="1">
      <alignment horizontal="left" vertical="center" wrapText="1"/>
      <protection locked="0"/>
    </xf>
    <xf numFmtId="167" fontId="6" fillId="0" borderId="12" xfId="0" applyNumberFormat="1" applyFont="1" applyBorder="1" applyAlignment="1"/>
    <xf numFmtId="167" fontId="6" fillId="0" borderId="12" xfId="0" applyNumberFormat="1" applyFont="1" applyBorder="1" applyAlignment="1">
      <alignment vertical="center"/>
    </xf>
    <xf numFmtId="165" fontId="2" fillId="0" borderId="0" xfId="0" applyNumberFormat="1" applyFont="1" applyBorder="1" applyAlignment="1">
      <alignment horizontal="left" vertical="center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167" fontId="22" fillId="0" borderId="12" xfId="0" applyNumberFormat="1" applyFont="1" applyBorder="1" applyAlignment="1"/>
    <xf numFmtId="167" fontId="3" fillId="0" borderId="12" xfId="0" applyNumberFormat="1" applyFont="1" applyBorder="1" applyAlignment="1">
      <alignment vertical="center"/>
    </xf>
    <xf numFmtId="167" fontId="5" fillId="0" borderId="0" xfId="0" applyNumberFormat="1" applyFont="1" applyBorder="1" applyAlignment="1"/>
    <xf numFmtId="167" fontId="5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9" xfId="0" applyNumberFormat="1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11" fillId="2" borderId="0" xfId="1" applyFont="1" applyFill="1" applyAlignment="1" applyProtection="1">
      <alignment horizontal="center" vertical="center"/>
    </xf>
    <xf numFmtId="4" fontId="16" fillId="0" borderId="0" xfId="0" applyNumberFormat="1" applyFont="1" applyBorder="1" applyAlignment="1">
      <alignment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96"/>
  <sheetViews>
    <sheetView showGridLines="0" tabSelected="1" workbookViewId="0">
      <pane ySplit="1" topLeftCell="A81" activePane="bottomLeft" state="frozen"/>
      <selection pane="bottomLeft" activeCell="BE83" sqref="BE83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33" width="2.42578125" customWidth="1"/>
    <col min="34" max="34" width="3.28515625" customWidth="1"/>
    <col min="35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.7109375" customWidth="1"/>
    <col min="44" max="44" width="13.7109375" customWidth="1"/>
    <col min="45" max="46" width="25.85546875" hidden="1" customWidth="1"/>
    <col min="47" max="47" width="2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89" width="9.28515625" hidden="1"/>
  </cols>
  <sheetData>
    <row r="1" spans="1:73" ht="21.45" customHeight="1">
      <c r="A1" s="10" t="s">
        <v>0</v>
      </c>
      <c r="B1" s="11"/>
      <c r="C1" s="11"/>
      <c r="D1" s="12" t="s">
        <v>1</v>
      </c>
      <c r="E1" s="11"/>
      <c r="F1" s="11"/>
      <c r="G1" s="11"/>
      <c r="H1" s="11"/>
      <c r="I1" s="11"/>
      <c r="J1" s="11"/>
      <c r="K1" s="13" t="s">
        <v>2</v>
      </c>
      <c r="L1" s="13"/>
      <c r="M1" s="13"/>
      <c r="N1" s="13"/>
      <c r="O1" s="13"/>
      <c r="P1" s="13"/>
      <c r="Q1" s="13"/>
      <c r="R1" s="13"/>
      <c r="S1" s="13"/>
      <c r="T1" s="11"/>
      <c r="U1" s="11"/>
      <c r="V1" s="11"/>
      <c r="W1" s="13" t="s">
        <v>3</v>
      </c>
      <c r="X1" s="13"/>
      <c r="Y1" s="13"/>
      <c r="Z1" s="13"/>
      <c r="AA1" s="13"/>
      <c r="AB1" s="13"/>
      <c r="AC1" s="13"/>
      <c r="AD1" s="13"/>
      <c r="AE1" s="13"/>
      <c r="AF1" s="13"/>
      <c r="AG1" s="11"/>
      <c r="AH1" s="11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5" t="s">
        <v>4</v>
      </c>
      <c r="BB1" s="15" t="s">
        <v>5</v>
      </c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T1" s="16" t="s">
        <v>6</v>
      </c>
      <c r="BU1" s="16" t="s">
        <v>6</v>
      </c>
    </row>
    <row r="2" spans="1:73" ht="36.9" customHeight="1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  <c r="AE2" s="191"/>
      <c r="AF2" s="191"/>
      <c r="AG2" s="191"/>
      <c r="AH2" s="191"/>
      <c r="AI2" s="191"/>
      <c r="AJ2" s="191"/>
      <c r="AK2" s="191"/>
      <c r="AL2" s="191"/>
      <c r="AM2" s="191"/>
      <c r="AN2" s="191"/>
      <c r="AO2" s="191"/>
      <c r="AP2" s="191"/>
      <c r="AR2" s="182" t="s">
        <v>8</v>
      </c>
      <c r="AS2" s="183"/>
      <c r="AT2" s="183"/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S2" s="18" t="s">
        <v>9</v>
      </c>
      <c r="BT2" s="18" t="s">
        <v>10</v>
      </c>
    </row>
    <row r="3" spans="1:73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1"/>
      <c r="BS3" s="18" t="s">
        <v>9</v>
      </c>
      <c r="BT3" s="18" t="s">
        <v>10</v>
      </c>
    </row>
    <row r="4" spans="1:73" ht="36.9" customHeight="1">
      <c r="B4" s="22"/>
      <c r="C4" s="176" t="s">
        <v>11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23"/>
      <c r="AS4" s="17" t="s">
        <v>12</v>
      </c>
      <c r="BS4" s="18" t="s">
        <v>9</v>
      </c>
    </row>
    <row r="5" spans="1:73" ht="14.4" customHeight="1">
      <c r="B5" s="22"/>
      <c r="C5" s="24"/>
      <c r="D5" s="25" t="s">
        <v>13</v>
      </c>
      <c r="E5" s="24"/>
      <c r="F5" s="24"/>
      <c r="G5" s="24"/>
      <c r="H5" s="24"/>
      <c r="I5" s="24"/>
      <c r="J5" s="24"/>
      <c r="K5" s="192" t="s">
        <v>14</v>
      </c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  <c r="AI5" s="187"/>
      <c r="AJ5" s="187"/>
      <c r="AK5" s="187"/>
      <c r="AL5" s="187"/>
      <c r="AM5" s="187"/>
      <c r="AN5" s="187"/>
      <c r="AO5" s="187"/>
      <c r="AP5" s="24"/>
      <c r="AQ5" s="23"/>
      <c r="BS5" s="18" t="s">
        <v>9</v>
      </c>
    </row>
    <row r="6" spans="1:73" ht="36.9" customHeight="1">
      <c r="B6" s="22"/>
      <c r="C6" s="24"/>
      <c r="D6" s="27" t="s">
        <v>15</v>
      </c>
      <c r="E6" s="24"/>
      <c r="F6" s="24"/>
      <c r="G6" s="24"/>
      <c r="H6" s="24"/>
      <c r="I6" s="24"/>
      <c r="J6" s="24"/>
      <c r="K6" s="193" t="s">
        <v>484</v>
      </c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24"/>
      <c r="AQ6" s="23"/>
      <c r="BS6" s="18" t="s">
        <v>9</v>
      </c>
    </row>
    <row r="7" spans="1:73" ht="14.4" customHeight="1">
      <c r="B7" s="22"/>
      <c r="C7" s="24"/>
      <c r="D7" s="28" t="s">
        <v>16</v>
      </c>
      <c r="E7" s="24"/>
      <c r="F7" s="24"/>
      <c r="G7" s="24"/>
      <c r="H7" s="24"/>
      <c r="I7" s="24"/>
      <c r="J7" s="24"/>
      <c r="K7" s="26" t="s">
        <v>5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8" t="s">
        <v>17</v>
      </c>
      <c r="AL7" s="24"/>
      <c r="AM7" s="24"/>
      <c r="AN7" s="26" t="s">
        <v>5</v>
      </c>
      <c r="AO7" s="24"/>
      <c r="AP7" s="24"/>
      <c r="AQ7" s="23"/>
      <c r="BS7" s="18" t="s">
        <v>9</v>
      </c>
    </row>
    <row r="8" spans="1:73" ht="14.4" customHeight="1">
      <c r="B8" s="22"/>
      <c r="C8" s="24"/>
      <c r="D8" s="28" t="s">
        <v>18</v>
      </c>
      <c r="E8" s="24"/>
      <c r="F8" s="24"/>
      <c r="G8" s="24"/>
      <c r="H8" s="24"/>
      <c r="I8" s="24"/>
      <c r="J8" s="24"/>
      <c r="K8" s="26" t="s">
        <v>19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8" t="s">
        <v>20</v>
      </c>
      <c r="AL8" s="24"/>
      <c r="AM8" s="24"/>
      <c r="AN8" s="155">
        <v>44576</v>
      </c>
      <c r="AO8" s="24"/>
      <c r="AP8" s="24"/>
      <c r="AQ8" s="23"/>
      <c r="BS8" s="18" t="s">
        <v>9</v>
      </c>
    </row>
    <row r="9" spans="1:73" ht="14.4" customHeight="1">
      <c r="B9" s="22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3"/>
      <c r="BS9" s="18" t="s">
        <v>9</v>
      </c>
    </row>
    <row r="10" spans="1:73" ht="14.4" customHeight="1">
      <c r="B10" s="22"/>
      <c r="C10" s="24"/>
      <c r="D10" s="28" t="s">
        <v>21</v>
      </c>
      <c r="E10" s="24"/>
      <c r="F10" s="24"/>
      <c r="G10" s="24"/>
      <c r="H10" s="24"/>
      <c r="I10" s="24"/>
      <c r="J10" s="24"/>
      <c r="K10" s="26" t="s">
        <v>23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8" t="s">
        <v>22</v>
      </c>
      <c r="AL10" s="24"/>
      <c r="AM10" s="24"/>
      <c r="AN10" s="26" t="s">
        <v>5</v>
      </c>
      <c r="AO10" s="24"/>
      <c r="AP10" s="24"/>
      <c r="AQ10" s="23"/>
      <c r="BS10" s="18" t="s">
        <v>9</v>
      </c>
    </row>
    <row r="11" spans="1:73" ht="18.45" customHeight="1">
      <c r="B11" s="22"/>
      <c r="C11" s="24"/>
      <c r="D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8" t="s">
        <v>24</v>
      </c>
      <c r="AL11" s="24"/>
      <c r="AM11" s="24"/>
      <c r="AN11" s="26" t="s">
        <v>5</v>
      </c>
      <c r="AO11" s="24"/>
      <c r="AP11" s="24"/>
      <c r="AQ11" s="23"/>
      <c r="BS11" s="18" t="s">
        <v>9</v>
      </c>
    </row>
    <row r="12" spans="1:73" ht="6.9" customHeight="1">
      <c r="B12" s="22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3"/>
      <c r="BS12" s="18" t="s">
        <v>9</v>
      </c>
    </row>
    <row r="13" spans="1:73" ht="14.4" customHeight="1">
      <c r="B13" s="22"/>
      <c r="C13" s="24"/>
      <c r="D13" s="28" t="s">
        <v>25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8" t="s">
        <v>22</v>
      </c>
      <c r="AL13" s="24"/>
      <c r="AM13" s="24"/>
      <c r="AN13" s="26" t="s">
        <v>5</v>
      </c>
      <c r="AO13" s="24"/>
      <c r="AP13" s="24"/>
      <c r="AQ13" s="23"/>
      <c r="BS13" s="18" t="s">
        <v>9</v>
      </c>
    </row>
    <row r="14" spans="1:73" ht="13.2">
      <c r="B14" s="22"/>
      <c r="C14" s="24"/>
      <c r="D14" s="24"/>
      <c r="E14" s="26" t="s">
        <v>26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8" t="s">
        <v>24</v>
      </c>
      <c r="AL14" s="24"/>
      <c r="AM14" s="24"/>
      <c r="AN14" s="26" t="s">
        <v>5</v>
      </c>
      <c r="AO14" s="24"/>
      <c r="AP14" s="24"/>
      <c r="AQ14" s="23"/>
      <c r="BS14" s="18" t="s">
        <v>9</v>
      </c>
    </row>
    <row r="15" spans="1:73" ht="6.9" customHeight="1">
      <c r="B15" s="22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3"/>
      <c r="BS15" s="18" t="s">
        <v>6</v>
      </c>
    </row>
    <row r="16" spans="1:73" ht="14.4" customHeight="1">
      <c r="B16" s="22"/>
      <c r="C16" s="24"/>
      <c r="D16" s="28" t="s">
        <v>27</v>
      </c>
      <c r="E16" s="24"/>
      <c r="F16" s="24"/>
      <c r="G16" s="24"/>
      <c r="H16" s="24"/>
      <c r="I16" s="24"/>
      <c r="J16" s="24"/>
      <c r="K16" s="26" t="s">
        <v>28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8" t="s">
        <v>22</v>
      </c>
      <c r="AL16" s="24"/>
      <c r="AM16" s="24"/>
      <c r="AN16" s="26" t="s">
        <v>5</v>
      </c>
      <c r="AO16" s="24"/>
      <c r="AP16" s="24"/>
      <c r="AQ16" s="23"/>
      <c r="BS16" s="18" t="s">
        <v>6</v>
      </c>
    </row>
    <row r="17" spans="2:71" ht="18.45" customHeight="1">
      <c r="B17" s="22"/>
      <c r="C17" s="24"/>
      <c r="D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8" t="s">
        <v>24</v>
      </c>
      <c r="AL17" s="24"/>
      <c r="AM17" s="24"/>
      <c r="AN17" s="26" t="s">
        <v>5</v>
      </c>
      <c r="AO17" s="24"/>
      <c r="AP17" s="24"/>
      <c r="AQ17" s="23"/>
      <c r="BS17" s="18" t="s">
        <v>29</v>
      </c>
    </row>
    <row r="18" spans="2:71" ht="6.9" customHeight="1">
      <c r="B18" s="22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3"/>
      <c r="BS18" s="18" t="s">
        <v>30</v>
      </c>
    </row>
    <row r="19" spans="2:71" ht="14.4" customHeight="1">
      <c r="B19" s="22"/>
      <c r="C19" s="24"/>
      <c r="D19" s="28" t="s">
        <v>31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8" t="s">
        <v>22</v>
      </c>
      <c r="AL19" s="24"/>
      <c r="AM19" s="24"/>
      <c r="AN19" s="26" t="s">
        <v>5</v>
      </c>
      <c r="AO19" s="24"/>
      <c r="AP19" s="24"/>
      <c r="AQ19" s="23"/>
      <c r="BS19" s="18" t="s">
        <v>30</v>
      </c>
    </row>
    <row r="20" spans="2:71" ht="18.45" customHeight="1">
      <c r="B20" s="22"/>
      <c r="C20" s="24"/>
      <c r="D20" s="24"/>
      <c r="E20" s="26" t="s">
        <v>26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8" t="s">
        <v>24</v>
      </c>
      <c r="AL20" s="24"/>
      <c r="AM20" s="24"/>
      <c r="AN20" s="26" t="s">
        <v>5</v>
      </c>
      <c r="AO20" s="24"/>
      <c r="AP20" s="24"/>
      <c r="AQ20" s="23"/>
    </row>
    <row r="21" spans="2:71" ht="6.9" customHeight="1">
      <c r="B21" s="22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3"/>
    </row>
    <row r="22" spans="2:71" ht="13.2">
      <c r="B22" s="22"/>
      <c r="C22" s="24"/>
      <c r="D22" s="28" t="s">
        <v>32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3"/>
    </row>
    <row r="23" spans="2:71" ht="16.5" customHeight="1">
      <c r="B23" s="22"/>
      <c r="C23" s="24"/>
      <c r="D23" s="24"/>
      <c r="E23" s="185" t="s">
        <v>5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24"/>
      <c r="AP23" s="24"/>
      <c r="AQ23" s="23"/>
    </row>
    <row r="24" spans="2:71" ht="6.9" customHeight="1">
      <c r="B24" s="22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3"/>
    </row>
    <row r="25" spans="2:71" ht="6.9" customHeight="1">
      <c r="B25" s="22"/>
      <c r="C25" s="24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4"/>
      <c r="AQ25" s="23"/>
    </row>
    <row r="26" spans="2:71" ht="14.4" customHeight="1">
      <c r="B26" s="22"/>
      <c r="C26" s="24"/>
      <c r="D26" s="30" t="s">
        <v>33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86">
        <f>ROUND(AG87,2)</f>
        <v>0</v>
      </c>
      <c r="AL26" s="187"/>
      <c r="AM26" s="187"/>
      <c r="AN26" s="187"/>
      <c r="AO26" s="187"/>
      <c r="AP26" s="24"/>
      <c r="AQ26" s="23"/>
    </row>
    <row r="27" spans="2:71" ht="14.4" customHeight="1">
      <c r="B27" s="22"/>
      <c r="C27" s="24"/>
      <c r="D27" s="30" t="s">
        <v>34</v>
      </c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186">
        <f>ROUND(AG93,2)</f>
        <v>0</v>
      </c>
      <c r="AL27" s="186"/>
      <c r="AM27" s="186"/>
      <c r="AN27" s="186"/>
      <c r="AO27" s="186"/>
      <c r="AP27" s="24"/>
      <c r="AQ27" s="23"/>
    </row>
    <row r="28" spans="2:71" s="1" customFormat="1" ht="6.9" customHeight="1"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3"/>
    </row>
    <row r="29" spans="2:71" s="1" customFormat="1" ht="25.95" customHeight="1">
      <c r="B29" s="31"/>
      <c r="C29" s="32"/>
      <c r="D29" s="34" t="s">
        <v>35</v>
      </c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188">
        <f>ROUND(AK26+AK27,2)</f>
        <v>0</v>
      </c>
      <c r="AL29" s="189"/>
      <c r="AM29" s="189"/>
      <c r="AN29" s="189"/>
      <c r="AO29" s="189"/>
      <c r="AP29" s="32"/>
      <c r="AQ29" s="33"/>
    </row>
    <row r="30" spans="2:71" s="1" customFormat="1" ht="6.9" customHeight="1">
      <c r="B30" s="31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3"/>
    </row>
    <row r="31" spans="2:71" s="2" customFormat="1" ht="14.4" customHeight="1">
      <c r="B31" s="36"/>
      <c r="C31" s="37"/>
      <c r="D31" s="38" t="s">
        <v>36</v>
      </c>
      <c r="E31" s="37"/>
      <c r="F31" s="38" t="s">
        <v>37</v>
      </c>
      <c r="G31" s="37"/>
      <c r="H31" s="37"/>
      <c r="I31" s="37"/>
      <c r="J31" s="37"/>
      <c r="K31" s="37"/>
      <c r="L31" s="181">
        <v>0.2</v>
      </c>
      <c r="M31" s="171"/>
      <c r="N31" s="171"/>
      <c r="O31" s="171"/>
      <c r="P31" s="37"/>
      <c r="Q31" s="37"/>
      <c r="R31" s="37"/>
      <c r="S31" s="37"/>
      <c r="T31" s="40" t="s">
        <v>38</v>
      </c>
      <c r="U31" s="37"/>
      <c r="V31" s="37"/>
      <c r="W31" s="170">
        <f>ROUND(AZ87+SUM(CD94),2)</f>
        <v>0</v>
      </c>
      <c r="X31" s="171"/>
      <c r="Y31" s="171"/>
      <c r="Z31" s="171"/>
      <c r="AA31" s="171"/>
      <c r="AB31" s="171"/>
      <c r="AC31" s="171"/>
      <c r="AD31" s="171"/>
      <c r="AE31" s="171"/>
      <c r="AF31" s="37"/>
      <c r="AG31" s="37"/>
      <c r="AH31" s="37"/>
      <c r="AI31" s="37"/>
      <c r="AJ31" s="37"/>
      <c r="AK31" s="170">
        <f>ROUND(AV87+SUM(BY94),2)</f>
        <v>0</v>
      </c>
      <c r="AL31" s="171"/>
      <c r="AM31" s="171"/>
      <c r="AN31" s="171"/>
      <c r="AO31" s="171"/>
      <c r="AP31" s="37"/>
      <c r="AQ31" s="41"/>
    </row>
    <row r="32" spans="2:71" s="2" customFormat="1" ht="14.4" customHeight="1">
      <c r="B32" s="36"/>
      <c r="C32" s="37"/>
      <c r="D32" s="37"/>
      <c r="E32" s="37"/>
      <c r="F32" s="38" t="s">
        <v>39</v>
      </c>
      <c r="G32" s="37"/>
      <c r="H32" s="37"/>
      <c r="I32" s="37"/>
      <c r="J32" s="37"/>
      <c r="K32" s="37"/>
      <c r="L32" s="181">
        <v>0.2</v>
      </c>
      <c r="M32" s="171"/>
      <c r="N32" s="171"/>
      <c r="O32" s="171"/>
      <c r="P32" s="37"/>
      <c r="Q32" s="37"/>
      <c r="R32" s="37"/>
      <c r="S32" s="37"/>
      <c r="T32" s="40" t="s">
        <v>38</v>
      </c>
      <c r="U32" s="37"/>
      <c r="V32" s="37"/>
      <c r="W32" s="170">
        <f>ROUND(BA87+SUM(CE94),2)</f>
        <v>0</v>
      </c>
      <c r="X32" s="171"/>
      <c r="Y32" s="171"/>
      <c r="Z32" s="171"/>
      <c r="AA32" s="171"/>
      <c r="AB32" s="171"/>
      <c r="AC32" s="171"/>
      <c r="AD32" s="171"/>
      <c r="AE32" s="171"/>
      <c r="AF32" s="37"/>
      <c r="AG32" s="37"/>
      <c r="AH32" s="37"/>
      <c r="AI32" s="37"/>
      <c r="AJ32" s="37"/>
      <c r="AK32" s="170">
        <f>ROUND(AW87+SUM(BZ94),2)</f>
        <v>0</v>
      </c>
      <c r="AL32" s="171"/>
      <c r="AM32" s="171"/>
      <c r="AN32" s="171"/>
      <c r="AO32" s="171"/>
      <c r="AP32" s="37"/>
      <c r="AQ32" s="41"/>
    </row>
    <row r="33" spans="2:43" s="2" customFormat="1" ht="14.4" hidden="1" customHeight="1">
      <c r="B33" s="36"/>
      <c r="C33" s="37"/>
      <c r="D33" s="37"/>
      <c r="E33" s="37"/>
      <c r="F33" s="38" t="s">
        <v>40</v>
      </c>
      <c r="G33" s="37"/>
      <c r="H33" s="37"/>
      <c r="I33" s="37"/>
      <c r="J33" s="37"/>
      <c r="K33" s="37"/>
      <c r="L33" s="181">
        <v>0.2</v>
      </c>
      <c r="M33" s="171"/>
      <c r="N33" s="171"/>
      <c r="O33" s="171"/>
      <c r="P33" s="37"/>
      <c r="Q33" s="37"/>
      <c r="R33" s="37"/>
      <c r="S33" s="37"/>
      <c r="T33" s="40" t="s">
        <v>38</v>
      </c>
      <c r="U33" s="37"/>
      <c r="V33" s="37"/>
      <c r="W33" s="170">
        <f>ROUND(BB87+SUM(CF94),2)</f>
        <v>0</v>
      </c>
      <c r="X33" s="171"/>
      <c r="Y33" s="171"/>
      <c r="Z33" s="171"/>
      <c r="AA33" s="171"/>
      <c r="AB33" s="171"/>
      <c r="AC33" s="171"/>
      <c r="AD33" s="171"/>
      <c r="AE33" s="171"/>
      <c r="AF33" s="37"/>
      <c r="AG33" s="37"/>
      <c r="AH33" s="37"/>
      <c r="AI33" s="37"/>
      <c r="AJ33" s="37"/>
      <c r="AK33" s="170">
        <v>0</v>
      </c>
      <c r="AL33" s="171"/>
      <c r="AM33" s="171"/>
      <c r="AN33" s="171"/>
      <c r="AO33" s="171"/>
      <c r="AP33" s="37"/>
      <c r="AQ33" s="41"/>
    </row>
    <row r="34" spans="2:43" s="2" customFormat="1" ht="14.4" hidden="1" customHeight="1">
      <c r="B34" s="36"/>
      <c r="C34" s="37"/>
      <c r="D34" s="37"/>
      <c r="E34" s="37"/>
      <c r="F34" s="38" t="s">
        <v>41</v>
      </c>
      <c r="G34" s="37"/>
      <c r="H34" s="37"/>
      <c r="I34" s="37"/>
      <c r="J34" s="37"/>
      <c r="K34" s="37"/>
      <c r="L34" s="181">
        <v>0.2</v>
      </c>
      <c r="M34" s="171"/>
      <c r="N34" s="171"/>
      <c r="O34" s="171"/>
      <c r="P34" s="37"/>
      <c r="Q34" s="37"/>
      <c r="R34" s="37"/>
      <c r="S34" s="37"/>
      <c r="T34" s="40" t="s">
        <v>38</v>
      </c>
      <c r="U34" s="37"/>
      <c r="V34" s="37"/>
      <c r="W34" s="170">
        <f>ROUND(BC87+SUM(CG94),2)</f>
        <v>0</v>
      </c>
      <c r="X34" s="171"/>
      <c r="Y34" s="171"/>
      <c r="Z34" s="171"/>
      <c r="AA34" s="171"/>
      <c r="AB34" s="171"/>
      <c r="AC34" s="171"/>
      <c r="AD34" s="171"/>
      <c r="AE34" s="171"/>
      <c r="AF34" s="37"/>
      <c r="AG34" s="37"/>
      <c r="AH34" s="37"/>
      <c r="AI34" s="37"/>
      <c r="AJ34" s="37"/>
      <c r="AK34" s="170">
        <v>0</v>
      </c>
      <c r="AL34" s="171"/>
      <c r="AM34" s="171"/>
      <c r="AN34" s="171"/>
      <c r="AO34" s="171"/>
      <c r="AP34" s="37"/>
      <c r="AQ34" s="41"/>
    </row>
    <row r="35" spans="2:43" s="2" customFormat="1" ht="14.4" hidden="1" customHeight="1">
      <c r="B35" s="36"/>
      <c r="C35" s="37"/>
      <c r="D35" s="37"/>
      <c r="E35" s="37"/>
      <c r="F35" s="38" t="s">
        <v>42</v>
      </c>
      <c r="G35" s="37"/>
      <c r="H35" s="37"/>
      <c r="I35" s="37"/>
      <c r="J35" s="37"/>
      <c r="K35" s="37"/>
      <c r="L35" s="181">
        <v>0</v>
      </c>
      <c r="M35" s="171"/>
      <c r="N35" s="171"/>
      <c r="O35" s="171"/>
      <c r="P35" s="37"/>
      <c r="Q35" s="37"/>
      <c r="R35" s="37"/>
      <c r="S35" s="37"/>
      <c r="T35" s="40" t="s">
        <v>38</v>
      </c>
      <c r="U35" s="37"/>
      <c r="V35" s="37"/>
      <c r="W35" s="170">
        <f>ROUND(BD87+SUM(CH94),2)</f>
        <v>0</v>
      </c>
      <c r="X35" s="171"/>
      <c r="Y35" s="171"/>
      <c r="Z35" s="171"/>
      <c r="AA35" s="171"/>
      <c r="AB35" s="171"/>
      <c r="AC35" s="171"/>
      <c r="AD35" s="171"/>
      <c r="AE35" s="171"/>
      <c r="AF35" s="37"/>
      <c r="AG35" s="37"/>
      <c r="AH35" s="37"/>
      <c r="AI35" s="37"/>
      <c r="AJ35" s="37"/>
      <c r="AK35" s="170">
        <v>0</v>
      </c>
      <c r="AL35" s="171"/>
      <c r="AM35" s="171"/>
      <c r="AN35" s="171"/>
      <c r="AO35" s="171"/>
      <c r="AP35" s="37"/>
      <c r="AQ35" s="41"/>
    </row>
    <row r="36" spans="2:43" s="1" customFormat="1" ht="6.9" customHeight="1">
      <c r="B36" s="31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3"/>
    </row>
    <row r="37" spans="2:43" s="1" customFormat="1" ht="25.95" customHeight="1">
      <c r="B37" s="31"/>
      <c r="C37" s="42"/>
      <c r="D37" s="43" t="s">
        <v>43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5" t="s">
        <v>44</v>
      </c>
      <c r="U37" s="44"/>
      <c r="V37" s="44"/>
      <c r="W37" s="44"/>
      <c r="X37" s="172" t="s">
        <v>45</v>
      </c>
      <c r="Y37" s="173"/>
      <c r="Z37" s="173"/>
      <c r="AA37" s="173"/>
      <c r="AB37" s="173"/>
      <c r="AC37" s="44"/>
      <c r="AD37" s="44"/>
      <c r="AE37" s="44"/>
      <c r="AF37" s="44"/>
      <c r="AG37" s="44"/>
      <c r="AH37" s="44"/>
      <c r="AI37" s="44"/>
      <c r="AJ37" s="44"/>
      <c r="AK37" s="174">
        <f>SUM(AK29:AK35)</f>
        <v>0</v>
      </c>
      <c r="AL37" s="173"/>
      <c r="AM37" s="173"/>
      <c r="AN37" s="173"/>
      <c r="AO37" s="175"/>
      <c r="AP37" s="42"/>
      <c r="AQ37" s="33"/>
    </row>
    <row r="38" spans="2:43" s="1" customFormat="1" ht="14.4" customHeight="1">
      <c r="B38" s="31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3"/>
    </row>
    <row r="39" spans="2:43">
      <c r="B39" s="22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3"/>
    </row>
    <row r="40" spans="2:43">
      <c r="B40" s="22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3"/>
    </row>
    <row r="41" spans="2:43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3"/>
    </row>
    <row r="42" spans="2:43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3"/>
    </row>
    <row r="43" spans="2:43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3"/>
    </row>
    <row r="44" spans="2:43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3"/>
    </row>
    <row r="45" spans="2:43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3"/>
    </row>
    <row r="46" spans="2:43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3"/>
    </row>
    <row r="47" spans="2:43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3"/>
    </row>
    <row r="48" spans="2:43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3"/>
    </row>
    <row r="49" spans="2:43" s="1" customFormat="1" ht="14.4">
      <c r="B49" s="31"/>
      <c r="C49" s="32"/>
      <c r="D49" s="46" t="s">
        <v>46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8"/>
      <c r="AA49" s="32"/>
      <c r="AB49" s="32"/>
      <c r="AC49" s="46" t="s">
        <v>47</v>
      </c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8"/>
      <c r="AP49" s="32"/>
      <c r="AQ49" s="33"/>
    </row>
    <row r="50" spans="2:43">
      <c r="B50" s="22"/>
      <c r="C50" s="24"/>
      <c r="D50" s="49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50"/>
      <c r="AA50" s="24"/>
      <c r="AB50" s="24"/>
      <c r="AC50" s="49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50"/>
      <c r="AP50" s="24"/>
      <c r="AQ50" s="23"/>
    </row>
    <row r="51" spans="2:43">
      <c r="B51" s="22"/>
      <c r="C51" s="24"/>
      <c r="D51" s="49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50"/>
      <c r="AA51" s="24"/>
      <c r="AB51" s="24"/>
      <c r="AC51" s="49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50"/>
      <c r="AP51" s="24"/>
      <c r="AQ51" s="23"/>
    </row>
    <row r="52" spans="2:43">
      <c r="B52" s="22"/>
      <c r="C52" s="24"/>
      <c r="D52" s="49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50"/>
      <c r="AA52" s="24"/>
      <c r="AB52" s="24"/>
      <c r="AC52" s="49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50"/>
      <c r="AP52" s="24"/>
      <c r="AQ52" s="23"/>
    </row>
    <row r="53" spans="2:43">
      <c r="B53" s="22"/>
      <c r="C53" s="24"/>
      <c r="D53" s="49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50"/>
      <c r="AA53" s="24"/>
      <c r="AB53" s="24"/>
      <c r="AC53" s="49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50"/>
      <c r="AP53" s="24"/>
      <c r="AQ53" s="23"/>
    </row>
    <row r="54" spans="2:43">
      <c r="B54" s="22"/>
      <c r="C54" s="24"/>
      <c r="D54" s="49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50"/>
      <c r="AA54" s="24"/>
      <c r="AB54" s="24"/>
      <c r="AC54" s="49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50"/>
      <c r="AP54" s="24"/>
      <c r="AQ54" s="23"/>
    </row>
    <row r="55" spans="2:43">
      <c r="B55" s="22"/>
      <c r="C55" s="24"/>
      <c r="D55" s="49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50"/>
      <c r="AA55" s="24"/>
      <c r="AB55" s="24"/>
      <c r="AC55" s="49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50"/>
      <c r="AP55" s="24"/>
      <c r="AQ55" s="23"/>
    </row>
    <row r="56" spans="2:43">
      <c r="B56" s="22"/>
      <c r="C56" s="24"/>
      <c r="D56" s="49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50"/>
      <c r="AA56" s="24"/>
      <c r="AB56" s="24"/>
      <c r="AC56" s="49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50"/>
      <c r="AP56" s="24"/>
      <c r="AQ56" s="23"/>
    </row>
    <row r="57" spans="2:43">
      <c r="B57" s="22"/>
      <c r="C57" s="24"/>
      <c r="D57" s="49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50"/>
      <c r="AA57" s="24"/>
      <c r="AB57" s="24"/>
      <c r="AC57" s="49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50"/>
      <c r="AP57" s="24"/>
      <c r="AQ57" s="23"/>
    </row>
    <row r="58" spans="2:43" s="1" customFormat="1" ht="14.4">
      <c r="B58" s="31"/>
      <c r="C58" s="32"/>
      <c r="D58" s="51" t="s">
        <v>48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3" t="s">
        <v>49</v>
      </c>
      <c r="S58" s="52"/>
      <c r="T58" s="52"/>
      <c r="U58" s="52"/>
      <c r="V58" s="52"/>
      <c r="W58" s="52"/>
      <c r="X58" s="52"/>
      <c r="Y58" s="52"/>
      <c r="Z58" s="54"/>
      <c r="AA58" s="32"/>
      <c r="AB58" s="32"/>
      <c r="AC58" s="51" t="s">
        <v>48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3" t="s">
        <v>49</v>
      </c>
      <c r="AN58" s="52"/>
      <c r="AO58" s="54"/>
      <c r="AP58" s="32"/>
      <c r="AQ58" s="33"/>
    </row>
    <row r="59" spans="2:43">
      <c r="B59" s="22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3"/>
    </row>
    <row r="60" spans="2:43" s="1" customFormat="1" ht="14.4">
      <c r="B60" s="31"/>
      <c r="C60" s="32"/>
      <c r="D60" s="46" t="s">
        <v>50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8"/>
      <c r="AA60" s="32"/>
      <c r="AB60" s="32"/>
      <c r="AC60" s="46" t="s">
        <v>51</v>
      </c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8"/>
      <c r="AP60" s="32"/>
      <c r="AQ60" s="33"/>
    </row>
    <row r="61" spans="2:43">
      <c r="B61" s="22"/>
      <c r="C61" s="24"/>
      <c r="D61" s="49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50"/>
      <c r="AA61" s="24"/>
      <c r="AB61" s="24"/>
      <c r="AC61" s="49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50"/>
      <c r="AP61" s="24"/>
      <c r="AQ61" s="23"/>
    </row>
    <row r="62" spans="2:43">
      <c r="B62" s="22"/>
      <c r="C62" s="24"/>
      <c r="D62" s="49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50"/>
      <c r="AA62" s="24"/>
      <c r="AB62" s="24"/>
      <c r="AC62" s="49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50"/>
      <c r="AP62" s="24"/>
      <c r="AQ62" s="23"/>
    </row>
    <row r="63" spans="2:43">
      <c r="B63" s="22"/>
      <c r="C63" s="24"/>
      <c r="D63" s="49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50"/>
      <c r="AA63" s="24"/>
      <c r="AB63" s="24"/>
      <c r="AC63" s="49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50"/>
      <c r="AP63" s="24"/>
      <c r="AQ63" s="23"/>
    </row>
    <row r="64" spans="2:43">
      <c r="B64" s="22"/>
      <c r="C64" s="24"/>
      <c r="D64" s="49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50"/>
      <c r="AA64" s="24"/>
      <c r="AB64" s="24"/>
      <c r="AC64" s="49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50"/>
      <c r="AP64" s="24"/>
      <c r="AQ64" s="23"/>
    </row>
    <row r="65" spans="2:43">
      <c r="B65" s="22"/>
      <c r="C65" s="24"/>
      <c r="D65" s="49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50"/>
      <c r="AA65" s="24"/>
      <c r="AB65" s="24"/>
      <c r="AC65" s="49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50"/>
      <c r="AP65" s="24"/>
      <c r="AQ65" s="23"/>
    </row>
    <row r="66" spans="2:43">
      <c r="B66" s="22"/>
      <c r="C66" s="24"/>
      <c r="D66" s="49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50"/>
      <c r="AA66" s="24"/>
      <c r="AB66" s="24"/>
      <c r="AC66" s="49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50"/>
      <c r="AP66" s="24"/>
      <c r="AQ66" s="23"/>
    </row>
    <row r="67" spans="2:43">
      <c r="B67" s="22"/>
      <c r="C67" s="24"/>
      <c r="D67" s="49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50"/>
      <c r="AA67" s="24"/>
      <c r="AB67" s="24"/>
      <c r="AC67" s="49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50"/>
      <c r="AP67" s="24"/>
      <c r="AQ67" s="23"/>
    </row>
    <row r="68" spans="2:43">
      <c r="B68" s="22"/>
      <c r="C68" s="24"/>
      <c r="D68" s="49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50"/>
      <c r="AA68" s="24"/>
      <c r="AB68" s="24"/>
      <c r="AC68" s="49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50"/>
      <c r="AP68" s="24"/>
      <c r="AQ68" s="23"/>
    </row>
    <row r="69" spans="2:43" s="1" customFormat="1" ht="14.4">
      <c r="B69" s="31"/>
      <c r="C69" s="32"/>
      <c r="D69" s="51" t="s">
        <v>48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3" t="s">
        <v>49</v>
      </c>
      <c r="S69" s="52"/>
      <c r="T69" s="52"/>
      <c r="U69" s="52"/>
      <c r="V69" s="52"/>
      <c r="W69" s="52"/>
      <c r="X69" s="52"/>
      <c r="Y69" s="52"/>
      <c r="Z69" s="54"/>
      <c r="AA69" s="32"/>
      <c r="AB69" s="32"/>
      <c r="AC69" s="51" t="s">
        <v>48</v>
      </c>
      <c r="AD69" s="52"/>
      <c r="AE69" s="52"/>
      <c r="AF69" s="52"/>
      <c r="AG69" s="52"/>
      <c r="AH69" s="52"/>
      <c r="AI69" s="52"/>
      <c r="AJ69" s="52"/>
      <c r="AK69" s="52"/>
      <c r="AL69" s="52"/>
      <c r="AM69" s="53" t="s">
        <v>49</v>
      </c>
      <c r="AN69" s="52"/>
      <c r="AO69" s="54"/>
      <c r="AP69" s="32"/>
      <c r="AQ69" s="33"/>
    </row>
    <row r="70" spans="2:43" s="1" customFormat="1" ht="6.9" customHeight="1">
      <c r="B70" s="31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3"/>
    </row>
    <row r="71" spans="2:43" s="1" customFormat="1" ht="6.9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7"/>
    </row>
    <row r="75" spans="2:43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60"/>
    </row>
    <row r="76" spans="2:43" s="1" customFormat="1" ht="36.9" customHeight="1">
      <c r="B76" s="31"/>
      <c r="C76" s="176" t="s">
        <v>52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33"/>
    </row>
    <row r="77" spans="2:43" s="3" customFormat="1" ht="14.4" customHeight="1">
      <c r="B77" s="61"/>
      <c r="C77" s="28" t="s">
        <v>13</v>
      </c>
      <c r="D77" s="62"/>
      <c r="E77" s="62"/>
      <c r="F77" s="62"/>
      <c r="G77" s="62"/>
      <c r="H77" s="62"/>
      <c r="I77" s="62"/>
      <c r="J77" s="62"/>
      <c r="K77" s="62"/>
      <c r="L77" s="62" t="str">
        <f>K5</f>
        <v>2022MK01</v>
      </c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3"/>
    </row>
    <row r="78" spans="2:43" s="4" customFormat="1" ht="36.9" customHeight="1">
      <c r="B78" s="64"/>
      <c r="C78" s="65" t="s">
        <v>15</v>
      </c>
      <c r="D78" s="66"/>
      <c r="E78" s="66"/>
      <c r="F78" s="66"/>
      <c r="G78" s="66"/>
      <c r="H78" s="66"/>
      <c r="I78" s="66"/>
      <c r="J78" s="66"/>
      <c r="K78" s="66"/>
      <c r="L78" s="178" t="str">
        <f>K6</f>
        <v>Rekonštrukcia viacúčelového športového areálu v Brusne</v>
      </c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79"/>
      <c r="AP78" s="66"/>
      <c r="AQ78" s="67"/>
    </row>
    <row r="79" spans="2:43" s="1" customFormat="1" ht="6.9" customHeight="1"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3"/>
    </row>
    <row r="80" spans="2:43" s="1" customFormat="1" ht="13.2">
      <c r="B80" s="31"/>
      <c r="C80" s="28" t="s">
        <v>18</v>
      </c>
      <c r="D80" s="32"/>
      <c r="E80" s="32"/>
      <c r="F80" s="32"/>
      <c r="G80" s="32"/>
      <c r="H80" s="32"/>
      <c r="I80" s="32"/>
      <c r="J80" s="32"/>
      <c r="K80" s="32"/>
      <c r="L80" s="68" t="str">
        <f>IF(K8="","",K8)</f>
        <v>Brusno</v>
      </c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28" t="s">
        <v>20</v>
      </c>
      <c r="AJ80" s="32"/>
      <c r="AK80" s="32"/>
      <c r="AL80" s="32"/>
      <c r="AM80" s="69"/>
      <c r="AN80" s="156">
        <v>44576</v>
      </c>
      <c r="AO80" s="32"/>
      <c r="AP80" s="32"/>
      <c r="AQ80" s="33"/>
    </row>
    <row r="81" spans="1:76" s="1" customFormat="1" ht="6.9" customHeight="1"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3"/>
    </row>
    <row r="82" spans="1:76" s="1" customFormat="1" ht="13.2">
      <c r="B82" s="31"/>
      <c r="C82" s="28" t="s">
        <v>21</v>
      </c>
      <c r="D82" s="32"/>
      <c r="E82" s="32"/>
      <c r="F82" s="32"/>
      <c r="G82" s="32"/>
      <c r="H82" s="32"/>
      <c r="I82" s="32"/>
      <c r="J82" s="32"/>
      <c r="K82" s="32"/>
      <c r="L82" s="62" t="str">
        <f>IF(K10= "","",K10)</f>
        <v>Obec BRUSNO</v>
      </c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28" t="s">
        <v>27</v>
      </c>
      <c r="AJ82" s="32"/>
      <c r="AK82" s="32"/>
      <c r="AL82" s="32"/>
      <c r="AM82" s="165" t="str">
        <f>IF(K16="","",K16)</f>
        <v>ArchitektiSKA, s.r.o.</v>
      </c>
      <c r="AN82" s="165"/>
      <c r="AO82" s="165"/>
      <c r="AP82" s="165"/>
      <c r="AQ82" s="33"/>
      <c r="AS82" s="161" t="s">
        <v>53</v>
      </c>
      <c r="AT82" s="162"/>
      <c r="AU82" s="47"/>
      <c r="AV82" s="47"/>
      <c r="AW82" s="47"/>
      <c r="AX82" s="47"/>
      <c r="AY82" s="47"/>
      <c r="AZ82" s="47"/>
      <c r="BA82" s="47"/>
      <c r="BB82" s="47"/>
      <c r="BC82" s="47"/>
      <c r="BD82" s="48"/>
    </row>
    <row r="83" spans="1:76" s="1" customFormat="1" ht="13.2">
      <c r="B83" s="31"/>
      <c r="C83" s="28" t="s">
        <v>25</v>
      </c>
      <c r="D83" s="32"/>
      <c r="E83" s="32"/>
      <c r="F83" s="32"/>
      <c r="G83" s="32"/>
      <c r="H83" s="32"/>
      <c r="I83" s="32"/>
      <c r="J83" s="32"/>
      <c r="K83" s="32"/>
      <c r="L83" s="62" t="str">
        <f>IF(E14="","",E14)</f>
        <v xml:space="preserve"> </v>
      </c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28" t="s">
        <v>31</v>
      </c>
      <c r="AJ83" s="32"/>
      <c r="AK83" s="32"/>
      <c r="AL83" s="32"/>
      <c r="AM83" s="165" t="str">
        <f>IF(E20="","",E20)</f>
        <v xml:space="preserve"> </v>
      </c>
      <c r="AN83" s="165"/>
      <c r="AO83" s="165"/>
      <c r="AP83" s="165"/>
      <c r="AQ83" s="33"/>
      <c r="AS83" s="163"/>
      <c r="AT83" s="164"/>
      <c r="AU83" s="32"/>
      <c r="AV83" s="32"/>
      <c r="AW83" s="32"/>
      <c r="AX83" s="32"/>
      <c r="AY83" s="32"/>
      <c r="AZ83" s="32"/>
      <c r="BA83" s="32"/>
      <c r="BB83" s="32"/>
      <c r="BC83" s="32"/>
      <c r="BD83" s="70"/>
    </row>
    <row r="84" spans="1:76" s="1" customFormat="1" ht="10.95" customHeight="1"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3"/>
      <c r="AS84" s="163"/>
      <c r="AT84" s="164"/>
      <c r="AU84" s="32"/>
      <c r="AV84" s="32"/>
      <c r="AW84" s="32"/>
      <c r="AX84" s="32"/>
      <c r="AY84" s="32"/>
      <c r="AZ84" s="32"/>
      <c r="BA84" s="32"/>
      <c r="BB84" s="32"/>
      <c r="BC84" s="32"/>
      <c r="BD84" s="70"/>
    </row>
    <row r="85" spans="1:76" s="1" customFormat="1" ht="29.25" customHeight="1">
      <c r="B85" s="31"/>
      <c r="C85" s="180" t="s">
        <v>54</v>
      </c>
      <c r="D85" s="167"/>
      <c r="E85" s="167"/>
      <c r="F85" s="167"/>
      <c r="G85" s="167"/>
      <c r="H85" s="71"/>
      <c r="I85" s="166" t="s">
        <v>55</v>
      </c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6" t="s">
        <v>56</v>
      </c>
      <c r="AH85" s="167"/>
      <c r="AI85" s="167"/>
      <c r="AJ85" s="167"/>
      <c r="AK85" s="167"/>
      <c r="AL85" s="167"/>
      <c r="AM85" s="167"/>
      <c r="AN85" s="166" t="s">
        <v>57</v>
      </c>
      <c r="AO85" s="167"/>
      <c r="AP85" s="168"/>
      <c r="AQ85" s="33"/>
      <c r="AS85" s="72" t="s">
        <v>58</v>
      </c>
      <c r="AT85" s="73" t="s">
        <v>59</v>
      </c>
      <c r="AU85" s="73" t="s">
        <v>60</v>
      </c>
      <c r="AV85" s="73" t="s">
        <v>61</v>
      </c>
      <c r="AW85" s="73" t="s">
        <v>62</v>
      </c>
      <c r="AX85" s="73" t="s">
        <v>63</v>
      </c>
      <c r="AY85" s="73" t="s">
        <v>64</v>
      </c>
      <c r="AZ85" s="73" t="s">
        <v>65</v>
      </c>
      <c r="BA85" s="73" t="s">
        <v>66</v>
      </c>
      <c r="BB85" s="73" t="s">
        <v>67</v>
      </c>
      <c r="BC85" s="73" t="s">
        <v>68</v>
      </c>
      <c r="BD85" s="74" t="s">
        <v>69</v>
      </c>
    </row>
    <row r="86" spans="1:76" s="1" customFormat="1" ht="10.95" customHeight="1"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3"/>
      <c r="AS86" s="7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8"/>
    </row>
    <row r="87" spans="1:76" s="4" customFormat="1" ht="32.4" customHeight="1">
      <c r="B87" s="64"/>
      <c r="C87" s="76" t="s">
        <v>70</v>
      </c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159">
        <f>ROUND(SUM(AG88:AG91),2)</f>
        <v>0</v>
      </c>
      <c r="AH87" s="159"/>
      <c r="AI87" s="159"/>
      <c r="AJ87" s="159"/>
      <c r="AK87" s="159"/>
      <c r="AL87" s="159"/>
      <c r="AM87" s="159"/>
      <c r="AN87" s="160">
        <f>SUM(AG87,AT87)</f>
        <v>0</v>
      </c>
      <c r="AO87" s="160"/>
      <c r="AP87" s="160"/>
      <c r="AQ87" s="67"/>
      <c r="AS87" s="78">
        <f>ROUND(SUM(AS88:AS91),2)</f>
        <v>0</v>
      </c>
      <c r="AT87" s="79">
        <f>ROUND(SUM(AV87:AW87),2)</f>
        <v>0</v>
      </c>
      <c r="AU87" s="80">
        <f>ROUND(SUM(AU88:AU91),5)</f>
        <v>1135.7066600000001</v>
      </c>
      <c r="AV87" s="79">
        <f>ROUND(AZ87*L31,2)</f>
        <v>0</v>
      </c>
      <c r="AW87" s="79">
        <f>ROUND(BA87*L32,2)</f>
        <v>0</v>
      </c>
      <c r="AX87" s="79">
        <f>ROUND(BB87*L31,2)</f>
        <v>0</v>
      </c>
      <c r="AY87" s="79">
        <f>ROUND(BC87*L32,2)</f>
        <v>0</v>
      </c>
      <c r="AZ87" s="79">
        <f>ROUND(SUM(AZ88:AZ91),2)</f>
        <v>0</v>
      </c>
      <c r="BA87" s="79">
        <f>ROUND(SUM(BA88:BA91),2)</f>
        <v>0</v>
      </c>
      <c r="BB87" s="79">
        <f>ROUND(SUM(BB88:BB91),2)</f>
        <v>0</v>
      </c>
      <c r="BC87" s="79">
        <f>ROUND(SUM(BC88:BC91),2)</f>
        <v>0</v>
      </c>
      <c r="BD87" s="81">
        <f>ROUND(SUM(BD88:BD91),2)</f>
        <v>0</v>
      </c>
      <c r="BS87" s="82" t="s">
        <v>71</v>
      </c>
      <c r="BT87" s="82" t="s">
        <v>72</v>
      </c>
      <c r="BU87" s="83" t="s">
        <v>73</v>
      </c>
      <c r="BV87" s="82" t="s">
        <v>74</v>
      </c>
      <c r="BW87" s="82" t="s">
        <v>75</v>
      </c>
      <c r="BX87" s="82" t="s">
        <v>76</v>
      </c>
    </row>
    <row r="88" spans="1:76" s="5" customFormat="1" ht="16.5" customHeight="1">
      <c r="A88" s="84" t="s">
        <v>77</v>
      </c>
      <c r="B88" s="85"/>
      <c r="C88" s="86"/>
      <c r="D88" s="169" t="s">
        <v>78</v>
      </c>
      <c r="E88" s="169"/>
      <c r="F88" s="169"/>
      <c r="G88" s="169"/>
      <c r="H88" s="169"/>
      <c r="I88" s="87"/>
      <c r="J88" s="169" t="s">
        <v>79</v>
      </c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57">
        <f>'SO-01 - Multifunkčné ihrisko'!M30</f>
        <v>0</v>
      </c>
      <c r="AH88" s="158"/>
      <c r="AI88" s="158"/>
      <c r="AJ88" s="158"/>
      <c r="AK88" s="158"/>
      <c r="AL88" s="158"/>
      <c r="AM88" s="158"/>
      <c r="AN88" s="157">
        <f>SUM(AG88,AT88)</f>
        <v>0</v>
      </c>
      <c r="AO88" s="158"/>
      <c r="AP88" s="158"/>
      <c r="AQ88" s="88"/>
      <c r="AS88" s="89">
        <f>'SO-01 - Multifunkčné ihrisko'!M28</f>
        <v>0</v>
      </c>
      <c r="AT88" s="90">
        <f>ROUND(SUM(AV88:AW88),2)</f>
        <v>0</v>
      </c>
      <c r="AU88" s="91">
        <f>'SO-01 - Multifunkčné ihrisko'!W118</f>
        <v>572.14364699999999</v>
      </c>
      <c r="AV88" s="90">
        <f>'SO-01 - Multifunkčné ihrisko'!M32</f>
        <v>0</v>
      </c>
      <c r="AW88" s="90">
        <f>'SO-01 - Multifunkčné ihrisko'!M33</f>
        <v>0</v>
      </c>
      <c r="AX88" s="90">
        <f>'SO-01 - Multifunkčné ihrisko'!M34</f>
        <v>0</v>
      </c>
      <c r="AY88" s="90">
        <f>'SO-01 - Multifunkčné ihrisko'!M35</f>
        <v>0</v>
      </c>
      <c r="AZ88" s="90">
        <f>'SO-01 - Multifunkčné ihrisko'!H32</f>
        <v>0</v>
      </c>
      <c r="BA88" s="90">
        <f>'SO-01 - Multifunkčné ihrisko'!H33</f>
        <v>0</v>
      </c>
      <c r="BB88" s="90">
        <f>'SO-01 - Multifunkčné ihrisko'!H34</f>
        <v>0</v>
      </c>
      <c r="BC88" s="90">
        <f>'SO-01 - Multifunkčné ihrisko'!H35</f>
        <v>0</v>
      </c>
      <c r="BD88" s="92">
        <f>'SO-01 - Multifunkčné ihrisko'!H36</f>
        <v>0</v>
      </c>
      <c r="BT88" s="93" t="s">
        <v>80</v>
      </c>
      <c r="BV88" s="93" t="s">
        <v>74</v>
      </c>
      <c r="BW88" s="93" t="s">
        <v>81</v>
      </c>
      <c r="BX88" s="93" t="s">
        <v>75</v>
      </c>
    </row>
    <row r="89" spans="1:76" s="5" customFormat="1" ht="16.5" customHeight="1">
      <c r="A89" s="84" t="s">
        <v>77</v>
      </c>
      <c r="B89" s="85"/>
      <c r="C89" s="86"/>
      <c r="D89" s="169" t="s">
        <v>82</v>
      </c>
      <c r="E89" s="169"/>
      <c r="F89" s="169"/>
      <c r="G89" s="169"/>
      <c r="H89" s="169"/>
      <c r="I89" s="87"/>
      <c r="J89" s="169" t="s">
        <v>83</v>
      </c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57">
        <f>'SO-02 - Viacúčelová šport...'!M30</f>
        <v>0</v>
      </c>
      <c r="AH89" s="158"/>
      <c r="AI89" s="158"/>
      <c r="AJ89" s="158"/>
      <c r="AK89" s="158"/>
      <c r="AL89" s="158"/>
      <c r="AM89" s="158"/>
      <c r="AN89" s="157">
        <f>SUM(AG89,AT89)</f>
        <v>0</v>
      </c>
      <c r="AO89" s="158"/>
      <c r="AP89" s="158"/>
      <c r="AQ89" s="88"/>
      <c r="AS89" s="89">
        <f>'SO-02 - Viacúčelová šport...'!M28</f>
        <v>0</v>
      </c>
      <c r="AT89" s="90">
        <f>ROUND(SUM(AV89:AW89),2)</f>
        <v>0</v>
      </c>
      <c r="AU89" s="91">
        <f>'SO-02 - Viacúčelová šport...'!W117</f>
        <v>295.52290000000005</v>
      </c>
      <c r="AV89" s="90">
        <f>'SO-02 - Viacúčelová šport...'!M32</f>
        <v>0</v>
      </c>
      <c r="AW89" s="90">
        <f>'SO-02 - Viacúčelová šport...'!M33</f>
        <v>0</v>
      </c>
      <c r="AX89" s="90">
        <f>'SO-02 - Viacúčelová šport...'!M34</f>
        <v>0</v>
      </c>
      <c r="AY89" s="90">
        <f>'SO-02 - Viacúčelová šport...'!M35</f>
        <v>0</v>
      </c>
      <c r="AZ89" s="90">
        <f>'SO-02 - Viacúčelová šport...'!H32</f>
        <v>0</v>
      </c>
      <c r="BA89" s="90">
        <f>'SO-02 - Viacúčelová šport...'!H33</f>
        <v>0</v>
      </c>
      <c r="BB89" s="90">
        <f>'SO-02 - Viacúčelová šport...'!H34</f>
        <v>0</v>
      </c>
      <c r="BC89" s="90">
        <f>'SO-02 - Viacúčelová šport...'!H35</f>
        <v>0</v>
      </c>
      <c r="BD89" s="92">
        <f>'SO-02 - Viacúčelová šport...'!H36</f>
        <v>0</v>
      </c>
      <c r="BT89" s="93" t="s">
        <v>80</v>
      </c>
      <c r="BV89" s="93" t="s">
        <v>74</v>
      </c>
      <c r="BW89" s="93" t="s">
        <v>84</v>
      </c>
      <c r="BX89" s="93" t="s">
        <v>75</v>
      </c>
    </row>
    <row r="90" spans="1:76" s="5" customFormat="1" ht="16.5" customHeight="1">
      <c r="A90" s="84" t="s">
        <v>77</v>
      </c>
      <c r="B90" s="85"/>
      <c r="C90" s="86"/>
      <c r="D90" s="169" t="s">
        <v>85</v>
      </c>
      <c r="E90" s="169"/>
      <c r="F90" s="169"/>
      <c r="G90" s="169"/>
      <c r="H90" s="169"/>
      <c r="I90" s="87"/>
      <c r="J90" s="169" t="s">
        <v>86</v>
      </c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57">
        <f>'SO-03 - Spevnené plochy'!M30</f>
        <v>0</v>
      </c>
      <c r="AH90" s="158"/>
      <c r="AI90" s="158"/>
      <c r="AJ90" s="158"/>
      <c r="AK90" s="158"/>
      <c r="AL90" s="158"/>
      <c r="AM90" s="158"/>
      <c r="AN90" s="157">
        <f>SUM(AG90,AT90)</f>
        <v>0</v>
      </c>
      <c r="AO90" s="158"/>
      <c r="AP90" s="158"/>
      <c r="AQ90" s="88"/>
      <c r="AS90" s="89">
        <f>'SO-03 - Spevnené plochy'!M28</f>
        <v>0</v>
      </c>
      <c r="AT90" s="90">
        <f>ROUND(SUM(AV90:AW90),2)</f>
        <v>0</v>
      </c>
      <c r="AU90" s="91">
        <f>'SO-03 - Spevnené plochy'!W114</f>
        <v>225.614035</v>
      </c>
      <c r="AV90" s="90">
        <f>'SO-03 - Spevnené plochy'!M32</f>
        <v>0</v>
      </c>
      <c r="AW90" s="90">
        <f>'SO-03 - Spevnené plochy'!M33</f>
        <v>0</v>
      </c>
      <c r="AX90" s="90">
        <f>'SO-03 - Spevnené plochy'!M34</f>
        <v>0</v>
      </c>
      <c r="AY90" s="90">
        <f>'SO-03 - Spevnené plochy'!M35</f>
        <v>0</v>
      </c>
      <c r="AZ90" s="90">
        <f>'SO-03 - Spevnené plochy'!H32</f>
        <v>0</v>
      </c>
      <c r="BA90" s="90">
        <f>'SO-03 - Spevnené plochy'!H33</f>
        <v>0</v>
      </c>
      <c r="BB90" s="90">
        <f>'SO-03 - Spevnené plochy'!H34</f>
        <v>0</v>
      </c>
      <c r="BC90" s="90">
        <f>'SO-03 - Spevnené plochy'!H35</f>
        <v>0</v>
      </c>
      <c r="BD90" s="92">
        <f>'SO-03 - Spevnené plochy'!H36</f>
        <v>0</v>
      </c>
      <c r="BT90" s="93" t="s">
        <v>80</v>
      </c>
      <c r="BV90" s="93" t="s">
        <v>74</v>
      </c>
      <c r="BW90" s="93" t="s">
        <v>87</v>
      </c>
      <c r="BX90" s="93" t="s">
        <v>75</v>
      </c>
    </row>
    <row r="91" spans="1:76" s="5" customFormat="1" ht="16.5" customHeight="1">
      <c r="A91" s="84" t="s">
        <v>77</v>
      </c>
      <c r="B91" s="85"/>
      <c r="C91" s="86"/>
      <c r="D91" s="169" t="s">
        <v>88</v>
      </c>
      <c r="E91" s="169"/>
      <c r="F91" s="169"/>
      <c r="G91" s="169"/>
      <c r="H91" s="169"/>
      <c r="I91" s="87"/>
      <c r="J91" s="169" t="s">
        <v>89</v>
      </c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57">
        <f>'SO-04 - Oplotenie '!M30</f>
        <v>0</v>
      </c>
      <c r="AH91" s="158"/>
      <c r="AI91" s="158"/>
      <c r="AJ91" s="158"/>
      <c r="AK91" s="158"/>
      <c r="AL91" s="158"/>
      <c r="AM91" s="158"/>
      <c r="AN91" s="157">
        <f>SUM(AG91,AT91)</f>
        <v>0</v>
      </c>
      <c r="AO91" s="158"/>
      <c r="AP91" s="158"/>
      <c r="AQ91" s="88"/>
      <c r="AS91" s="94">
        <f>'SO-04 - Oplotenie '!M28</f>
        <v>0</v>
      </c>
      <c r="AT91" s="95">
        <f>ROUND(SUM(AV91:AW91),2)</f>
        <v>0</v>
      </c>
      <c r="AU91" s="96">
        <f>'SO-04 - Oplotenie '!W113</f>
        <v>42.426082000000001</v>
      </c>
      <c r="AV91" s="95">
        <f>'SO-04 - Oplotenie '!M32</f>
        <v>0</v>
      </c>
      <c r="AW91" s="95">
        <f>'SO-04 - Oplotenie '!M33</f>
        <v>0</v>
      </c>
      <c r="AX91" s="95">
        <f>'SO-04 - Oplotenie '!M34</f>
        <v>0</v>
      </c>
      <c r="AY91" s="95">
        <f>'SO-04 - Oplotenie '!M35</f>
        <v>0</v>
      </c>
      <c r="AZ91" s="95">
        <f>'SO-04 - Oplotenie '!H32</f>
        <v>0</v>
      </c>
      <c r="BA91" s="95">
        <f>'SO-04 - Oplotenie '!H33</f>
        <v>0</v>
      </c>
      <c r="BB91" s="95">
        <f>'SO-04 - Oplotenie '!H34</f>
        <v>0</v>
      </c>
      <c r="BC91" s="95">
        <f>'SO-04 - Oplotenie '!H35</f>
        <v>0</v>
      </c>
      <c r="BD91" s="97">
        <f>'SO-04 - Oplotenie '!H36</f>
        <v>0</v>
      </c>
      <c r="BT91" s="93" t="s">
        <v>80</v>
      </c>
      <c r="BV91" s="93" t="s">
        <v>74</v>
      </c>
      <c r="BW91" s="93" t="s">
        <v>90</v>
      </c>
      <c r="BX91" s="93" t="s">
        <v>75</v>
      </c>
    </row>
    <row r="92" spans="1:76">
      <c r="B92" s="22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3"/>
    </row>
    <row r="93" spans="1:76" s="1" customFormat="1" ht="30" customHeight="1">
      <c r="B93" s="31"/>
      <c r="C93" s="76" t="s">
        <v>91</v>
      </c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160">
        <v>0</v>
      </c>
      <c r="AH93" s="160"/>
      <c r="AI93" s="160"/>
      <c r="AJ93" s="160"/>
      <c r="AK93" s="160"/>
      <c r="AL93" s="160"/>
      <c r="AM93" s="160"/>
      <c r="AN93" s="160">
        <v>0</v>
      </c>
      <c r="AO93" s="160"/>
      <c r="AP93" s="160"/>
      <c r="AQ93" s="33"/>
      <c r="AS93" s="72" t="s">
        <v>92</v>
      </c>
      <c r="AT93" s="73" t="s">
        <v>93</v>
      </c>
      <c r="AU93" s="73" t="s">
        <v>36</v>
      </c>
      <c r="AV93" s="74" t="s">
        <v>59</v>
      </c>
    </row>
    <row r="94" spans="1:76" s="1" customFormat="1" ht="10.95" customHeight="1"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3"/>
      <c r="AS94" s="98"/>
      <c r="AT94" s="52"/>
      <c r="AU94" s="52"/>
      <c r="AV94" s="54"/>
    </row>
    <row r="95" spans="1:76" s="1" customFormat="1" ht="30" customHeight="1">
      <c r="B95" s="31"/>
      <c r="C95" s="99" t="s">
        <v>94</v>
      </c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100"/>
      <c r="Q95" s="100"/>
      <c r="R95" s="100"/>
      <c r="S95" s="100"/>
      <c r="T95" s="100"/>
      <c r="U95" s="100"/>
      <c r="V95" s="100"/>
      <c r="W95" s="100"/>
      <c r="X95" s="100"/>
      <c r="Y95" s="100"/>
      <c r="Z95" s="100"/>
      <c r="AA95" s="100"/>
      <c r="AB95" s="100"/>
      <c r="AC95" s="100"/>
      <c r="AD95" s="100"/>
      <c r="AE95" s="100"/>
      <c r="AF95" s="100"/>
      <c r="AG95" s="184">
        <f>ROUND(AG87+AG93,2)</f>
        <v>0</v>
      </c>
      <c r="AH95" s="184"/>
      <c r="AI95" s="184"/>
      <c r="AJ95" s="184"/>
      <c r="AK95" s="184"/>
      <c r="AL95" s="184"/>
      <c r="AM95" s="184"/>
      <c r="AN95" s="184">
        <f>AN87+AN93</f>
        <v>0</v>
      </c>
      <c r="AO95" s="184"/>
      <c r="AP95" s="184"/>
      <c r="AQ95" s="33"/>
    </row>
    <row r="96" spans="1:76" s="1" customFormat="1" ht="6.9" customHeight="1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  <c r="AQ96" s="57"/>
    </row>
  </sheetData>
  <mergeCells count="57">
    <mergeCell ref="L33:O33"/>
    <mergeCell ref="L31:O31"/>
    <mergeCell ref="L32:O32"/>
    <mergeCell ref="L34:O34"/>
    <mergeCell ref="C2:AP2"/>
    <mergeCell ref="C4:AP4"/>
    <mergeCell ref="K5:AO5"/>
    <mergeCell ref="K6:AO6"/>
    <mergeCell ref="AK34:AO34"/>
    <mergeCell ref="AR2:BE2"/>
    <mergeCell ref="AG95:AM95"/>
    <mergeCell ref="AG93:AM93"/>
    <mergeCell ref="AN93:AP93"/>
    <mergeCell ref="AN95:AP95"/>
    <mergeCell ref="E23:AN23"/>
    <mergeCell ref="AK26:AO26"/>
    <mergeCell ref="AK27:AO27"/>
    <mergeCell ref="AK29:AO29"/>
    <mergeCell ref="W31:AE31"/>
    <mergeCell ref="AK31:AO31"/>
    <mergeCell ref="W32:AE32"/>
    <mergeCell ref="AK32:AO32"/>
    <mergeCell ref="W33:AE33"/>
    <mergeCell ref="AK33:AO33"/>
    <mergeCell ref="W34:AE34"/>
    <mergeCell ref="W35:AE35"/>
    <mergeCell ref="AK35:AO35"/>
    <mergeCell ref="X37:AB37"/>
    <mergeCell ref="AK37:AO37"/>
    <mergeCell ref="J88:AF88"/>
    <mergeCell ref="C76:AP76"/>
    <mergeCell ref="L78:AO78"/>
    <mergeCell ref="C85:G85"/>
    <mergeCell ref="I85:AF85"/>
    <mergeCell ref="AG85:AM85"/>
    <mergeCell ref="D88:H88"/>
    <mergeCell ref="AM82:AP82"/>
    <mergeCell ref="L35:O35"/>
    <mergeCell ref="D89:H89"/>
    <mergeCell ref="J89:AF89"/>
    <mergeCell ref="D90:H90"/>
    <mergeCell ref="J90:AF90"/>
    <mergeCell ref="D91:H91"/>
    <mergeCell ref="J91:AF91"/>
    <mergeCell ref="AS82:AT84"/>
    <mergeCell ref="AM83:AP83"/>
    <mergeCell ref="AN85:AP85"/>
    <mergeCell ref="AN88:AP88"/>
    <mergeCell ref="AG88:AM88"/>
    <mergeCell ref="AN90:AP90"/>
    <mergeCell ref="AG90:AM90"/>
    <mergeCell ref="AN91:AP91"/>
    <mergeCell ref="AG91:AM91"/>
    <mergeCell ref="AG87:AM87"/>
    <mergeCell ref="AN87:AP87"/>
    <mergeCell ref="AN89:AP89"/>
    <mergeCell ref="AG89:AM89"/>
  </mergeCells>
  <hyperlinks>
    <hyperlink ref="K1:S1" location="C2" display="1) Súhrnný list stavby"/>
    <hyperlink ref="W1:AF1" location="C87" display="2) Rekapitulácia objektov"/>
    <hyperlink ref="A88" location="'SO-01 - Multifunkčné ihrisko'!C2" display="/"/>
    <hyperlink ref="A89" location="'SO-02 - Viacúčelová šport...'!C2" display="/"/>
    <hyperlink ref="A90" location="'SO-03 - Spevnené plochy'!C2" display="/"/>
    <hyperlink ref="A91" location="'SO-04 - Oplotenie '!C2" display="/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66"/>
  <sheetViews>
    <sheetView showGridLines="0" workbookViewId="0">
      <pane ySplit="1" topLeftCell="A112" activePane="bottomLeft" state="frozen"/>
      <selection pane="bottomLeft" activeCell="L121" sqref="L121:M121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95</v>
      </c>
      <c r="G1" s="13"/>
      <c r="H1" s="227" t="s">
        <v>96</v>
      </c>
      <c r="I1" s="227"/>
      <c r="J1" s="227"/>
      <c r="K1" s="227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S2" s="182" t="s">
        <v>8</v>
      </c>
      <c r="T2" s="183"/>
      <c r="U2" s="183"/>
      <c r="V2" s="183"/>
      <c r="W2" s="183"/>
      <c r="X2" s="183"/>
      <c r="Y2" s="183"/>
      <c r="Z2" s="183"/>
      <c r="AA2" s="183"/>
      <c r="AB2" s="183"/>
      <c r="AC2" s="183"/>
      <c r="AT2" s="18" t="s">
        <v>81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" customHeight="1">
      <c r="B4" s="22"/>
      <c r="C4" s="176" t="s">
        <v>100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3"/>
      <c r="T4" s="17" t="s">
        <v>12</v>
      </c>
      <c r="AT4" s="18" t="s">
        <v>6</v>
      </c>
    </row>
    <row r="5" spans="1:66" ht="6.9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15</v>
      </c>
      <c r="E6" s="24"/>
      <c r="F6" s="220" t="str">
        <f>'Rekapitulácia stavby'!K6</f>
        <v>Rekonštrukcia viacúčelového športového areálu v Brusne</v>
      </c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4"/>
      <c r="R6" s="23"/>
    </row>
    <row r="7" spans="1:66" s="1" customFormat="1" ht="32.85" customHeight="1">
      <c r="B7" s="31"/>
      <c r="C7" s="32"/>
      <c r="D7" s="27" t="s">
        <v>101</v>
      </c>
      <c r="E7" s="32"/>
      <c r="F7" s="193" t="s">
        <v>102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32"/>
      <c r="R7" s="33"/>
    </row>
    <row r="8" spans="1:66" s="1" customFormat="1" ht="14.4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206">
        <f>'Rekapitulácia stavby'!AN8</f>
        <v>44576</v>
      </c>
      <c r="P9" s="206"/>
      <c r="Q9" s="32"/>
      <c r="R9" s="33"/>
    </row>
    <row r="10" spans="1:66" s="1" customFormat="1" ht="10.95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192" t="str">
        <f>IF('Rekapitulácia stavby'!AN10="","",'Rekapitulácia stavby'!AN10)</f>
        <v/>
      </c>
      <c r="P11" s="192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stavby'!K10="","",'Rekapitulácia stavby'!K10)</f>
        <v>Obec BRUSNO</v>
      </c>
      <c r="F12" s="32"/>
      <c r="G12" s="32"/>
      <c r="H12" s="32"/>
      <c r="I12" s="32"/>
      <c r="J12" s="32"/>
      <c r="K12" s="32"/>
      <c r="L12" s="32"/>
      <c r="M12" s="28" t="s">
        <v>24</v>
      </c>
      <c r="N12" s="32"/>
      <c r="O12" s="192" t="str">
        <f>IF('Rekapitulácia stavby'!AN11="","",'Rekapitulácia stavby'!AN11)</f>
        <v/>
      </c>
      <c r="P12" s="192"/>
      <c r="Q12" s="32"/>
      <c r="R12" s="33"/>
    </row>
    <row r="13" spans="1:66" s="1" customFormat="1" ht="6.9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" customHeight="1">
      <c r="B14" s="31"/>
      <c r="C14" s="32"/>
      <c r="D14" s="28" t="s">
        <v>25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192" t="str">
        <f>IF('Rekapitulácia stavby'!AN13="","",'Rekapitulácia stavby'!AN13)</f>
        <v/>
      </c>
      <c r="P14" s="192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24</v>
      </c>
      <c r="N15" s="32"/>
      <c r="O15" s="192" t="str">
        <f>IF('Rekapitulácia stavby'!AN14="","",'Rekapitulácia stavby'!AN14)</f>
        <v/>
      </c>
      <c r="P15" s="192"/>
      <c r="Q15" s="32"/>
      <c r="R15" s="33"/>
    </row>
    <row r="16" spans="1:66" s="1" customFormat="1" ht="6.9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" customHeight="1">
      <c r="B17" s="31"/>
      <c r="C17" s="32"/>
      <c r="D17" s="28" t="s">
        <v>27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192" t="str">
        <f>IF('Rekapitulácia stavby'!AN16="","",'Rekapitulácia stavby'!AN16)</f>
        <v/>
      </c>
      <c r="P17" s="192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stavby'!K16="","",'Rekapitulácia stavby'!K16)</f>
        <v>ArchitektiSKA, s.r.o.</v>
      </c>
      <c r="F18" s="32"/>
      <c r="G18" s="32"/>
      <c r="H18" s="32"/>
      <c r="I18" s="32"/>
      <c r="J18" s="32"/>
      <c r="K18" s="32"/>
      <c r="L18" s="32"/>
      <c r="M18" s="28" t="s">
        <v>24</v>
      </c>
      <c r="N18" s="32"/>
      <c r="O18" s="192" t="str">
        <f>IF('Rekapitulácia stavby'!AN17="","",'Rekapitulácia stavby'!AN17)</f>
        <v/>
      </c>
      <c r="P18" s="192"/>
      <c r="Q18" s="32"/>
      <c r="R18" s="33"/>
    </row>
    <row r="19" spans="2:18" s="1" customFormat="1" ht="6.9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" customHeight="1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192" t="str">
        <f>IF('Rekapitulácia stavby'!AN19="","",'Rekapitulácia stavby'!AN19)</f>
        <v/>
      </c>
      <c r="P20" s="192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24</v>
      </c>
      <c r="N21" s="32"/>
      <c r="O21" s="192" t="str">
        <f>IF('Rekapitulácia stavby'!AN20="","",'Rekapitulácia stavby'!AN20)</f>
        <v/>
      </c>
      <c r="P21" s="192"/>
      <c r="Q21" s="32"/>
      <c r="R21" s="33"/>
    </row>
    <row r="22" spans="2:18" s="1" customFormat="1" ht="6.9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" customHeight="1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85" t="s">
        <v>5</v>
      </c>
      <c r="F24" s="185"/>
      <c r="G24" s="185"/>
      <c r="H24" s="185"/>
      <c r="I24" s="185"/>
      <c r="J24" s="185"/>
      <c r="K24" s="185"/>
      <c r="L24" s="185"/>
      <c r="M24" s="32"/>
      <c r="N24" s="32"/>
      <c r="O24" s="32"/>
      <c r="P24" s="32"/>
      <c r="Q24" s="32"/>
      <c r="R24" s="33"/>
    </row>
    <row r="25" spans="2:18" s="1" customFormat="1" ht="6.9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" customHeight="1">
      <c r="B27" s="31"/>
      <c r="C27" s="32"/>
      <c r="D27" s="102" t="s">
        <v>103</v>
      </c>
      <c r="E27" s="32"/>
      <c r="F27" s="32"/>
      <c r="G27" s="32"/>
      <c r="H27" s="32"/>
      <c r="I27" s="32"/>
      <c r="J27" s="32"/>
      <c r="K27" s="32"/>
      <c r="L27" s="32"/>
      <c r="M27" s="186">
        <f>N88</f>
        <v>0</v>
      </c>
      <c r="N27" s="186"/>
      <c r="O27" s="186"/>
      <c r="P27" s="186"/>
      <c r="Q27" s="32"/>
      <c r="R27" s="33"/>
    </row>
    <row r="28" spans="2:18" s="1" customFormat="1" ht="14.4" customHeight="1">
      <c r="B28" s="31"/>
      <c r="C28" s="32"/>
      <c r="D28" s="30" t="s">
        <v>104</v>
      </c>
      <c r="E28" s="32"/>
      <c r="F28" s="32"/>
      <c r="G28" s="32"/>
      <c r="H28" s="32"/>
      <c r="I28" s="32"/>
      <c r="J28" s="32"/>
      <c r="K28" s="32"/>
      <c r="L28" s="32"/>
      <c r="M28" s="186">
        <f>N99</f>
        <v>0</v>
      </c>
      <c r="N28" s="186"/>
      <c r="O28" s="186"/>
      <c r="P28" s="186"/>
      <c r="Q28" s="32"/>
      <c r="R28" s="33"/>
    </row>
    <row r="29" spans="2:18" s="1" customFormat="1" ht="6.9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35</v>
      </c>
      <c r="E30" s="32"/>
      <c r="F30" s="32"/>
      <c r="G30" s="32"/>
      <c r="H30" s="32"/>
      <c r="I30" s="32"/>
      <c r="J30" s="32"/>
      <c r="K30" s="32"/>
      <c r="L30" s="32"/>
      <c r="M30" s="228">
        <f>ROUND(M27+M28,2)</f>
        <v>0</v>
      </c>
      <c r="N30" s="219"/>
      <c r="O30" s="219"/>
      <c r="P30" s="219"/>
      <c r="Q30" s="32"/>
      <c r="R30" s="33"/>
    </row>
    <row r="31" spans="2:18" s="1" customFormat="1" ht="6.9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" customHeight="1">
      <c r="B32" s="31"/>
      <c r="C32" s="32"/>
      <c r="D32" s="38" t="s">
        <v>36</v>
      </c>
      <c r="E32" s="38" t="s">
        <v>37</v>
      </c>
      <c r="F32" s="39">
        <v>0.2</v>
      </c>
      <c r="G32" s="104" t="s">
        <v>38</v>
      </c>
      <c r="H32" s="224">
        <f>ROUND((SUM(BE99:BE100)+SUM(BE118:BE165)), 2)</f>
        <v>0</v>
      </c>
      <c r="I32" s="219"/>
      <c r="J32" s="219"/>
      <c r="K32" s="32"/>
      <c r="L32" s="32"/>
      <c r="M32" s="224">
        <f>ROUND(ROUND((SUM(BE99:BE100)+SUM(BE118:BE165)), 2)*F32, 2)</f>
        <v>0</v>
      </c>
      <c r="N32" s="219"/>
      <c r="O32" s="219"/>
      <c r="P32" s="219"/>
      <c r="Q32" s="32"/>
      <c r="R32" s="33"/>
    </row>
    <row r="33" spans="2:18" s="1" customFormat="1" ht="14.4" customHeight="1">
      <c r="B33" s="31"/>
      <c r="C33" s="32"/>
      <c r="D33" s="32"/>
      <c r="E33" s="38" t="s">
        <v>39</v>
      </c>
      <c r="F33" s="39">
        <v>0.2</v>
      </c>
      <c r="G33" s="104" t="s">
        <v>38</v>
      </c>
      <c r="H33" s="224">
        <f>ROUND((SUM(BF99:BF100)+SUM(BF118:BF165)), 2)</f>
        <v>0</v>
      </c>
      <c r="I33" s="219"/>
      <c r="J33" s="219"/>
      <c r="K33" s="32"/>
      <c r="L33" s="32"/>
      <c r="M33" s="224">
        <f>ROUND(ROUND((SUM(BF99:BF100)+SUM(BF118:BF165)), 2)*F33, 2)</f>
        <v>0</v>
      </c>
      <c r="N33" s="219"/>
      <c r="O33" s="219"/>
      <c r="P33" s="219"/>
      <c r="Q33" s="32"/>
      <c r="R33" s="33"/>
    </row>
    <row r="34" spans="2:18" s="1" customFormat="1" ht="14.4" hidden="1" customHeight="1">
      <c r="B34" s="31"/>
      <c r="C34" s="32"/>
      <c r="D34" s="32"/>
      <c r="E34" s="38" t="s">
        <v>40</v>
      </c>
      <c r="F34" s="39">
        <v>0.2</v>
      </c>
      <c r="G34" s="104" t="s">
        <v>38</v>
      </c>
      <c r="H34" s="224">
        <f>ROUND((SUM(BG99:BG100)+SUM(BG118:BG165)), 2)</f>
        <v>0</v>
      </c>
      <c r="I34" s="219"/>
      <c r="J34" s="219"/>
      <c r="K34" s="32"/>
      <c r="L34" s="32"/>
      <c r="M34" s="224">
        <v>0</v>
      </c>
      <c r="N34" s="219"/>
      <c r="O34" s="219"/>
      <c r="P34" s="219"/>
      <c r="Q34" s="32"/>
      <c r="R34" s="33"/>
    </row>
    <row r="35" spans="2:18" s="1" customFormat="1" ht="14.4" hidden="1" customHeight="1">
      <c r="B35" s="31"/>
      <c r="C35" s="32"/>
      <c r="D35" s="32"/>
      <c r="E35" s="38" t="s">
        <v>41</v>
      </c>
      <c r="F35" s="39">
        <v>0.2</v>
      </c>
      <c r="G35" s="104" t="s">
        <v>38</v>
      </c>
      <c r="H35" s="224">
        <f>ROUND((SUM(BH99:BH100)+SUM(BH118:BH165)), 2)</f>
        <v>0</v>
      </c>
      <c r="I35" s="219"/>
      <c r="J35" s="219"/>
      <c r="K35" s="32"/>
      <c r="L35" s="32"/>
      <c r="M35" s="224">
        <v>0</v>
      </c>
      <c r="N35" s="219"/>
      <c r="O35" s="219"/>
      <c r="P35" s="219"/>
      <c r="Q35" s="32"/>
      <c r="R35" s="33"/>
    </row>
    <row r="36" spans="2:18" s="1" customFormat="1" ht="14.4" hidden="1" customHeight="1">
      <c r="B36" s="31"/>
      <c r="C36" s="32"/>
      <c r="D36" s="32"/>
      <c r="E36" s="38" t="s">
        <v>42</v>
      </c>
      <c r="F36" s="39">
        <v>0</v>
      </c>
      <c r="G36" s="104" t="s">
        <v>38</v>
      </c>
      <c r="H36" s="224">
        <f>ROUND((SUM(BI99:BI100)+SUM(BI118:BI165)), 2)</f>
        <v>0</v>
      </c>
      <c r="I36" s="219"/>
      <c r="J36" s="219"/>
      <c r="K36" s="32"/>
      <c r="L36" s="32"/>
      <c r="M36" s="224">
        <v>0</v>
      </c>
      <c r="N36" s="219"/>
      <c r="O36" s="219"/>
      <c r="P36" s="219"/>
      <c r="Q36" s="32"/>
      <c r="R36" s="33"/>
    </row>
    <row r="37" spans="2:18" s="1" customFormat="1" ht="6.9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43</v>
      </c>
      <c r="E38" s="71"/>
      <c r="F38" s="71"/>
      <c r="G38" s="106" t="s">
        <v>44</v>
      </c>
      <c r="H38" s="107" t="s">
        <v>45</v>
      </c>
      <c r="I38" s="71"/>
      <c r="J38" s="71"/>
      <c r="K38" s="71"/>
      <c r="L38" s="225">
        <f>SUM(M30:M36)</f>
        <v>0</v>
      </c>
      <c r="M38" s="225"/>
      <c r="N38" s="225"/>
      <c r="O38" s="225"/>
      <c r="P38" s="226"/>
      <c r="Q38" s="100"/>
      <c r="R38" s="33"/>
    </row>
    <row r="39" spans="2:18" s="1" customFormat="1" ht="14.4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4.4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4.4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4.4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4.4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" customHeight="1">
      <c r="B76" s="31"/>
      <c r="C76" s="176" t="s">
        <v>105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33"/>
    </row>
    <row r="77" spans="2:18" s="1" customFormat="1" ht="6.9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220" t="str">
        <f>F6</f>
        <v>Rekonštrukcia viacúčelového športového areálu v Brusne</v>
      </c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32"/>
      <c r="R78" s="33"/>
    </row>
    <row r="79" spans="2:18" s="1" customFormat="1" ht="36.9" customHeight="1">
      <c r="B79" s="31"/>
      <c r="C79" s="65" t="s">
        <v>101</v>
      </c>
      <c r="D79" s="32"/>
      <c r="E79" s="32"/>
      <c r="F79" s="178" t="str">
        <f>F7</f>
        <v>SO-01 - Multifunkčné ihrisko</v>
      </c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32"/>
      <c r="R79" s="33"/>
    </row>
    <row r="80" spans="2:18" s="1" customFormat="1" ht="6.9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>Brusno</v>
      </c>
      <c r="G81" s="32"/>
      <c r="H81" s="32"/>
      <c r="I81" s="32"/>
      <c r="J81" s="32"/>
      <c r="K81" s="28" t="s">
        <v>20</v>
      </c>
      <c r="L81" s="32"/>
      <c r="M81" s="206">
        <f>IF(O9="","",O9)</f>
        <v>44576</v>
      </c>
      <c r="N81" s="206"/>
      <c r="O81" s="206"/>
      <c r="P81" s="206"/>
      <c r="Q81" s="32"/>
      <c r="R81" s="33"/>
    </row>
    <row r="82" spans="2:47" s="1" customFormat="1" ht="6.9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3.2">
      <c r="B83" s="31"/>
      <c r="C83" s="28" t="s">
        <v>21</v>
      </c>
      <c r="D83" s="32"/>
      <c r="E83" s="32"/>
      <c r="F83" s="26" t="str">
        <f>E12</f>
        <v>Obec BRUSNO</v>
      </c>
      <c r="G83" s="32"/>
      <c r="H83" s="32"/>
      <c r="I83" s="32"/>
      <c r="J83" s="32"/>
      <c r="K83" s="28" t="s">
        <v>27</v>
      </c>
      <c r="L83" s="32"/>
      <c r="M83" s="192" t="str">
        <f>E18</f>
        <v>ArchitektiSKA, s.r.o.</v>
      </c>
      <c r="N83" s="192"/>
      <c r="O83" s="192"/>
      <c r="P83" s="192"/>
      <c r="Q83" s="192"/>
      <c r="R83" s="33"/>
    </row>
    <row r="84" spans="2:47" s="1" customFormat="1" ht="14.4" customHeight="1">
      <c r="B84" s="31"/>
      <c r="C84" s="28" t="s">
        <v>25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31</v>
      </c>
      <c r="L84" s="32"/>
      <c r="M84" s="192" t="str">
        <f>E21</f>
        <v xml:space="preserve"> </v>
      </c>
      <c r="N84" s="192"/>
      <c r="O84" s="192"/>
      <c r="P84" s="192"/>
      <c r="Q84" s="192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22" t="s">
        <v>106</v>
      </c>
      <c r="D86" s="223"/>
      <c r="E86" s="223"/>
      <c r="F86" s="223"/>
      <c r="G86" s="223"/>
      <c r="H86" s="100"/>
      <c r="I86" s="100"/>
      <c r="J86" s="100"/>
      <c r="K86" s="100"/>
      <c r="L86" s="100"/>
      <c r="M86" s="100"/>
      <c r="N86" s="222" t="s">
        <v>107</v>
      </c>
      <c r="O86" s="223"/>
      <c r="P86" s="223"/>
      <c r="Q86" s="223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108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60">
        <f>N118</f>
        <v>0</v>
      </c>
      <c r="O88" s="217"/>
      <c r="P88" s="217"/>
      <c r="Q88" s="217"/>
      <c r="R88" s="33"/>
      <c r="AU88" s="18" t="s">
        <v>109</v>
      </c>
    </row>
    <row r="89" spans="2:47" s="6" customFormat="1" ht="24.9" customHeight="1">
      <c r="B89" s="109"/>
      <c r="C89" s="110"/>
      <c r="D89" s="111" t="s">
        <v>110</v>
      </c>
      <c r="E89" s="110"/>
      <c r="F89" s="110"/>
      <c r="G89" s="110"/>
      <c r="H89" s="110"/>
      <c r="I89" s="110"/>
      <c r="J89" s="110"/>
      <c r="K89" s="110"/>
      <c r="L89" s="110"/>
      <c r="M89" s="110"/>
      <c r="N89" s="215">
        <f>N119</f>
        <v>0</v>
      </c>
      <c r="O89" s="216"/>
      <c r="P89" s="216"/>
      <c r="Q89" s="216"/>
      <c r="R89" s="112"/>
    </row>
    <row r="90" spans="2:47" s="7" customFormat="1" ht="19.95" customHeight="1">
      <c r="B90" s="113"/>
      <c r="C90" s="114"/>
      <c r="D90" s="115" t="s">
        <v>111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3">
        <f>N120</f>
        <v>0</v>
      </c>
      <c r="O90" s="214"/>
      <c r="P90" s="214"/>
      <c r="Q90" s="214"/>
      <c r="R90" s="116"/>
    </row>
    <row r="91" spans="2:47" s="7" customFormat="1" ht="19.95" customHeight="1">
      <c r="B91" s="113"/>
      <c r="C91" s="114"/>
      <c r="D91" s="115" t="s">
        <v>112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13">
        <f>N142</f>
        <v>0</v>
      </c>
      <c r="O91" s="214"/>
      <c r="P91" s="214"/>
      <c r="Q91" s="214"/>
      <c r="R91" s="116"/>
    </row>
    <row r="92" spans="2:47" s="7" customFormat="1" ht="19.95" customHeight="1">
      <c r="B92" s="113"/>
      <c r="C92" s="114"/>
      <c r="D92" s="115" t="s">
        <v>113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3">
        <f>N148</f>
        <v>0</v>
      </c>
      <c r="O92" s="214"/>
      <c r="P92" s="214"/>
      <c r="Q92" s="214"/>
      <c r="R92" s="116"/>
    </row>
    <row r="93" spans="2:47" s="7" customFormat="1" ht="19.95" customHeight="1">
      <c r="B93" s="113"/>
      <c r="C93" s="114"/>
      <c r="D93" s="115" t="s">
        <v>114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13">
        <f>N156</f>
        <v>0</v>
      </c>
      <c r="O93" s="214"/>
      <c r="P93" s="214"/>
      <c r="Q93" s="214"/>
      <c r="R93" s="116"/>
    </row>
    <row r="94" spans="2:47" s="6" customFormat="1" ht="24.9" customHeight="1">
      <c r="B94" s="109"/>
      <c r="C94" s="110"/>
      <c r="D94" s="111" t="s">
        <v>115</v>
      </c>
      <c r="E94" s="110"/>
      <c r="F94" s="110"/>
      <c r="G94" s="110"/>
      <c r="H94" s="110"/>
      <c r="I94" s="110"/>
      <c r="J94" s="110"/>
      <c r="K94" s="110"/>
      <c r="L94" s="110"/>
      <c r="M94" s="110"/>
      <c r="N94" s="215">
        <f>N158</f>
        <v>0</v>
      </c>
      <c r="O94" s="216"/>
      <c r="P94" s="216"/>
      <c r="Q94" s="216"/>
      <c r="R94" s="112"/>
    </row>
    <row r="95" spans="2:47" s="7" customFormat="1" ht="19.95" customHeight="1">
      <c r="B95" s="113"/>
      <c r="C95" s="114"/>
      <c r="D95" s="115" t="s">
        <v>116</v>
      </c>
      <c r="E95" s="114"/>
      <c r="F95" s="114"/>
      <c r="G95" s="114"/>
      <c r="H95" s="114"/>
      <c r="I95" s="114"/>
      <c r="J95" s="114"/>
      <c r="K95" s="114"/>
      <c r="L95" s="114"/>
      <c r="M95" s="114"/>
      <c r="N95" s="213">
        <f>N159</f>
        <v>0</v>
      </c>
      <c r="O95" s="214"/>
      <c r="P95" s="214"/>
      <c r="Q95" s="214"/>
      <c r="R95" s="116"/>
    </row>
    <row r="96" spans="2:47" s="7" customFormat="1" ht="19.95" customHeight="1">
      <c r="B96" s="113"/>
      <c r="C96" s="114"/>
      <c r="D96" s="115" t="s">
        <v>117</v>
      </c>
      <c r="E96" s="114"/>
      <c r="F96" s="114"/>
      <c r="G96" s="114"/>
      <c r="H96" s="114"/>
      <c r="I96" s="114"/>
      <c r="J96" s="114"/>
      <c r="K96" s="114"/>
      <c r="L96" s="114"/>
      <c r="M96" s="114"/>
      <c r="N96" s="213">
        <f>N161</f>
        <v>0</v>
      </c>
      <c r="O96" s="214"/>
      <c r="P96" s="214"/>
      <c r="Q96" s="214"/>
      <c r="R96" s="116"/>
    </row>
    <row r="97" spans="2:21" s="7" customFormat="1" ht="14.85" customHeight="1">
      <c r="B97" s="113"/>
      <c r="C97" s="114"/>
      <c r="D97" s="115" t="s">
        <v>118</v>
      </c>
      <c r="E97" s="114"/>
      <c r="F97" s="114"/>
      <c r="G97" s="114"/>
      <c r="H97" s="114"/>
      <c r="I97" s="114"/>
      <c r="J97" s="114"/>
      <c r="K97" s="114"/>
      <c r="L97" s="114"/>
      <c r="M97" s="114"/>
      <c r="N97" s="213">
        <f>N162</f>
        <v>0</v>
      </c>
      <c r="O97" s="214"/>
      <c r="P97" s="214"/>
      <c r="Q97" s="214"/>
      <c r="R97" s="116"/>
    </row>
    <row r="98" spans="2:21" s="1" customFormat="1" ht="21.75" customHeight="1"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3"/>
    </row>
    <row r="99" spans="2:21" s="1" customFormat="1" ht="29.25" customHeight="1">
      <c r="B99" s="31"/>
      <c r="C99" s="108" t="s">
        <v>119</v>
      </c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217">
        <v>0</v>
      </c>
      <c r="O99" s="218"/>
      <c r="P99" s="218"/>
      <c r="Q99" s="218"/>
      <c r="R99" s="33"/>
      <c r="T99" s="117"/>
      <c r="U99" s="118" t="s">
        <v>36</v>
      </c>
    </row>
    <row r="100" spans="2:21" s="1" customFormat="1" ht="18" customHeight="1"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3"/>
    </row>
    <row r="101" spans="2:21" s="1" customFormat="1" ht="29.25" customHeight="1">
      <c r="B101" s="31"/>
      <c r="C101" s="99" t="s">
        <v>94</v>
      </c>
      <c r="D101" s="100"/>
      <c r="E101" s="100"/>
      <c r="F101" s="100"/>
      <c r="G101" s="100"/>
      <c r="H101" s="100"/>
      <c r="I101" s="100"/>
      <c r="J101" s="100"/>
      <c r="K101" s="100"/>
      <c r="L101" s="184">
        <f>ROUND(SUM(N88+N99),2)</f>
        <v>0</v>
      </c>
      <c r="M101" s="184"/>
      <c r="N101" s="184"/>
      <c r="O101" s="184"/>
      <c r="P101" s="184"/>
      <c r="Q101" s="184"/>
      <c r="R101" s="33"/>
    </row>
    <row r="102" spans="2:21" s="1" customFormat="1" ht="6.9" customHeight="1">
      <c r="B102" s="55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7"/>
    </row>
    <row r="106" spans="2:21" s="1" customFormat="1" ht="6.9" customHeight="1">
      <c r="B106" s="58"/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  <c r="O106" s="59"/>
      <c r="P106" s="59"/>
      <c r="Q106" s="59"/>
      <c r="R106" s="60"/>
    </row>
    <row r="107" spans="2:21" s="1" customFormat="1" ht="36.9" customHeight="1">
      <c r="B107" s="31"/>
      <c r="C107" s="176" t="s">
        <v>120</v>
      </c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33"/>
    </row>
    <row r="108" spans="2:21" s="1" customFormat="1" ht="6.9" customHeight="1"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3"/>
    </row>
    <row r="109" spans="2:21" s="1" customFormat="1" ht="30" customHeight="1">
      <c r="B109" s="31"/>
      <c r="C109" s="28" t="s">
        <v>15</v>
      </c>
      <c r="D109" s="32"/>
      <c r="E109" s="32"/>
      <c r="F109" s="220" t="str">
        <f>F6</f>
        <v>Rekonštrukcia viacúčelového športového areálu v Brusne</v>
      </c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32"/>
      <c r="R109" s="33"/>
    </row>
    <row r="110" spans="2:21" s="1" customFormat="1" ht="36.9" customHeight="1">
      <c r="B110" s="31"/>
      <c r="C110" s="65" t="s">
        <v>101</v>
      </c>
      <c r="D110" s="32"/>
      <c r="E110" s="32"/>
      <c r="F110" s="178" t="str">
        <f>F7</f>
        <v>SO-01 - Multifunkčné ihrisko</v>
      </c>
      <c r="G110" s="219"/>
      <c r="H110" s="219"/>
      <c r="I110" s="219"/>
      <c r="J110" s="219"/>
      <c r="K110" s="219"/>
      <c r="L110" s="219"/>
      <c r="M110" s="219"/>
      <c r="N110" s="219"/>
      <c r="O110" s="219"/>
      <c r="P110" s="219"/>
      <c r="Q110" s="32"/>
      <c r="R110" s="33"/>
    </row>
    <row r="111" spans="2:21" s="1" customFormat="1" ht="6.9" customHeight="1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1" s="1" customFormat="1" ht="18" customHeight="1">
      <c r="B112" s="31"/>
      <c r="C112" s="28" t="s">
        <v>18</v>
      </c>
      <c r="D112" s="32"/>
      <c r="E112" s="32"/>
      <c r="F112" s="26" t="str">
        <f>F9</f>
        <v>Brusno</v>
      </c>
      <c r="G112" s="32"/>
      <c r="H112" s="32"/>
      <c r="I112" s="32"/>
      <c r="J112" s="32"/>
      <c r="K112" s="28" t="s">
        <v>20</v>
      </c>
      <c r="L112" s="32"/>
      <c r="M112" s="206">
        <f>IF(O9="","",O9)</f>
        <v>44576</v>
      </c>
      <c r="N112" s="206"/>
      <c r="O112" s="206"/>
      <c r="P112" s="206"/>
      <c r="Q112" s="32"/>
      <c r="R112" s="33"/>
    </row>
    <row r="113" spans="2:65" s="1" customFormat="1" ht="6.9" customHeight="1"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3"/>
    </row>
    <row r="114" spans="2:65" s="1" customFormat="1" ht="13.2">
      <c r="B114" s="31"/>
      <c r="C114" s="28" t="s">
        <v>21</v>
      </c>
      <c r="D114" s="32"/>
      <c r="E114" s="32"/>
      <c r="F114" s="26" t="str">
        <f>E12</f>
        <v>Obec BRUSNO</v>
      </c>
      <c r="G114" s="32"/>
      <c r="H114" s="32"/>
      <c r="I114" s="32"/>
      <c r="J114" s="32"/>
      <c r="K114" s="28" t="s">
        <v>27</v>
      </c>
      <c r="L114" s="32"/>
      <c r="M114" s="192" t="str">
        <f>E18</f>
        <v>ArchitektiSKA, s.r.o.</v>
      </c>
      <c r="N114" s="192"/>
      <c r="O114" s="192"/>
      <c r="P114" s="192"/>
      <c r="Q114" s="192"/>
      <c r="R114" s="33"/>
    </row>
    <row r="115" spans="2:65" s="1" customFormat="1" ht="14.4" customHeight="1">
      <c r="B115" s="31"/>
      <c r="C115" s="28" t="s">
        <v>25</v>
      </c>
      <c r="D115" s="32"/>
      <c r="E115" s="32"/>
      <c r="F115" s="26" t="str">
        <f>IF(E15="","",E15)</f>
        <v xml:space="preserve"> </v>
      </c>
      <c r="G115" s="32"/>
      <c r="H115" s="32"/>
      <c r="I115" s="32"/>
      <c r="J115" s="32"/>
      <c r="K115" s="28" t="s">
        <v>31</v>
      </c>
      <c r="L115" s="32"/>
      <c r="M115" s="192" t="str">
        <f>E21</f>
        <v xml:space="preserve"> </v>
      </c>
      <c r="N115" s="192"/>
      <c r="O115" s="192"/>
      <c r="P115" s="192"/>
      <c r="Q115" s="192"/>
      <c r="R115" s="33"/>
    </row>
    <row r="116" spans="2:65" s="1" customFormat="1" ht="10.35" customHeight="1"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3"/>
    </row>
    <row r="117" spans="2:65" s="8" customFormat="1" ht="29.25" customHeight="1">
      <c r="B117" s="119"/>
      <c r="C117" s="120" t="s">
        <v>121</v>
      </c>
      <c r="D117" s="121" t="s">
        <v>122</v>
      </c>
      <c r="E117" s="121" t="s">
        <v>54</v>
      </c>
      <c r="F117" s="207" t="s">
        <v>123</v>
      </c>
      <c r="G117" s="207"/>
      <c r="H117" s="207"/>
      <c r="I117" s="207"/>
      <c r="J117" s="121" t="s">
        <v>124</v>
      </c>
      <c r="K117" s="121" t="s">
        <v>125</v>
      </c>
      <c r="L117" s="207" t="s">
        <v>126</v>
      </c>
      <c r="M117" s="207"/>
      <c r="N117" s="207" t="s">
        <v>107</v>
      </c>
      <c r="O117" s="207"/>
      <c r="P117" s="207"/>
      <c r="Q117" s="208"/>
      <c r="R117" s="122"/>
      <c r="T117" s="72" t="s">
        <v>127</v>
      </c>
      <c r="U117" s="73" t="s">
        <v>36</v>
      </c>
      <c r="V117" s="73" t="s">
        <v>128</v>
      </c>
      <c r="W117" s="73" t="s">
        <v>129</v>
      </c>
      <c r="X117" s="73" t="s">
        <v>130</v>
      </c>
      <c r="Y117" s="73" t="s">
        <v>131</v>
      </c>
      <c r="Z117" s="73" t="s">
        <v>132</v>
      </c>
      <c r="AA117" s="74" t="s">
        <v>133</v>
      </c>
    </row>
    <row r="118" spans="2:65" s="1" customFormat="1" ht="29.25" customHeight="1">
      <c r="B118" s="31"/>
      <c r="C118" s="76" t="s">
        <v>103</v>
      </c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209">
        <f>BK118</f>
        <v>0</v>
      </c>
      <c r="O118" s="210"/>
      <c r="P118" s="210"/>
      <c r="Q118" s="210"/>
      <c r="R118" s="33"/>
      <c r="T118" s="75"/>
      <c r="U118" s="47"/>
      <c r="V118" s="47"/>
      <c r="W118" s="123">
        <f>W119+W158</f>
        <v>572.14364699999999</v>
      </c>
      <c r="X118" s="47"/>
      <c r="Y118" s="123">
        <f>Y119+Y158</f>
        <v>180.94940360000001</v>
      </c>
      <c r="Z118" s="47"/>
      <c r="AA118" s="124">
        <f>AA119+AA158</f>
        <v>97.92</v>
      </c>
      <c r="AT118" s="18" t="s">
        <v>71</v>
      </c>
      <c r="AU118" s="18" t="s">
        <v>109</v>
      </c>
      <c r="BK118" s="125">
        <f>BK119+BK158</f>
        <v>0</v>
      </c>
    </row>
    <row r="119" spans="2:65" s="9" customFormat="1" ht="37.35" customHeight="1">
      <c r="B119" s="126"/>
      <c r="C119" s="127"/>
      <c r="D119" s="128" t="s">
        <v>110</v>
      </c>
      <c r="E119" s="128"/>
      <c r="F119" s="128"/>
      <c r="G119" s="128"/>
      <c r="H119" s="128"/>
      <c r="I119" s="128"/>
      <c r="J119" s="128"/>
      <c r="K119" s="128"/>
      <c r="L119" s="128"/>
      <c r="M119" s="128"/>
      <c r="N119" s="211">
        <f>BK119</f>
        <v>0</v>
      </c>
      <c r="O119" s="212"/>
      <c r="P119" s="212"/>
      <c r="Q119" s="212"/>
      <c r="R119" s="129"/>
      <c r="T119" s="130"/>
      <c r="U119" s="127"/>
      <c r="V119" s="127"/>
      <c r="W119" s="131">
        <f>W120+W142+W148+W156</f>
        <v>572.14364699999999</v>
      </c>
      <c r="X119" s="127"/>
      <c r="Y119" s="131">
        <f>Y120+Y142+Y148+Y156</f>
        <v>180.94940360000001</v>
      </c>
      <c r="Z119" s="127"/>
      <c r="AA119" s="132">
        <f>AA120+AA142+AA148+AA156</f>
        <v>97.92</v>
      </c>
      <c r="AR119" s="133" t="s">
        <v>80</v>
      </c>
      <c r="AT119" s="134" t="s">
        <v>71</v>
      </c>
      <c r="AU119" s="134" t="s">
        <v>72</v>
      </c>
      <c r="AY119" s="133" t="s">
        <v>134</v>
      </c>
      <c r="BK119" s="135">
        <f>BK120+BK142+BK148+BK156</f>
        <v>0</v>
      </c>
    </row>
    <row r="120" spans="2:65" s="9" customFormat="1" ht="19.95" customHeight="1">
      <c r="B120" s="126"/>
      <c r="C120" s="127"/>
      <c r="D120" s="136" t="s">
        <v>111</v>
      </c>
      <c r="E120" s="136"/>
      <c r="F120" s="136"/>
      <c r="G120" s="136"/>
      <c r="H120" s="136"/>
      <c r="I120" s="136"/>
      <c r="J120" s="136"/>
      <c r="K120" s="136"/>
      <c r="L120" s="136"/>
      <c r="M120" s="136"/>
      <c r="N120" s="200">
        <f>BK120</f>
        <v>0</v>
      </c>
      <c r="O120" s="201"/>
      <c r="P120" s="201"/>
      <c r="Q120" s="201"/>
      <c r="R120" s="129"/>
      <c r="T120" s="130"/>
      <c r="U120" s="127"/>
      <c r="V120" s="127"/>
      <c r="W120" s="131">
        <f>SUM(W121:W141)</f>
        <v>221.71945999999997</v>
      </c>
      <c r="X120" s="127"/>
      <c r="Y120" s="131">
        <f>SUM(Y121:Y141)</f>
        <v>130.1778836</v>
      </c>
      <c r="Z120" s="127"/>
      <c r="AA120" s="132">
        <f>SUM(AA121:AA141)</f>
        <v>97.92</v>
      </c>
      <c r="AR120" s="133" t="s">
        <v>80</v>
      </c>
      <c r="AT120" s="134" t="s">
        <v>71</v>
      </c>
      <c r="AU120" s="134" t="s">
        <v>80</v>
      </c>
      <c r="AY120" s="133" t="s">
        <v>134</v>
      </c>
      <c r="BK120" s="135">
        <f>SUM(BK121:BK141)</f>
        <v>0</v>
      </c>
    </row>
    <row r="121" spans="2:65" s="1" customFormat="1" ht="38.25" customHeight="1">
      <c r="B121" s="137"/>
      <c r="C121" s="138" t="s">
        <v>80</v>
      </c>
      <c r="D121" s="138" t="s">
        <v>135</v>
      </c>
      <c r="E121" s="139" t="s">
        <v>136</v>
      </c>
      <c r="F121" s="202" t="s">
        <v>137</v>
      </c>
      <c r="G121" s="202"/>
      <c r="H121" s="202"/>
      <c r="I121" s="202"/>
      <c r="J121" s="140" t="s">
        <v>138</v>
      </c>
      <c r="K121" s="141">
        <v>2.8</v>
      </c>
      <c r="L121" s="194">
        <v>0</v>
      </c>
      <c r="M121" s="194"/>
      <c r="N121" s="194">
        <f t="shared" ref="N121:N141" si="0">ROUND(L121*K121,3)</f>
        <v>0</v>
      </c>
      <c r="O121" s="194"/>
      <c r="P121" s="194"/>
      <c r="Q121" s="194"/>
      <c r="R121" s="142"/>
      <c r="T121" s="143" t="s">
        <v>5</v>
      </c>
      <c r="U121" s="40" t="s">
        <v>37</v>
      </c>
      <c r="V121" s="144">
        <v>0</v>
      </c>
      <c r="W121" s="144">
        <f t="shared" ref="W121:W141" si="1">V121*K121</f>
        <v>0</v>
      </c>
      <c r="X121" s="144">
        <v>0</v>
      </c>
      <c r="Y121" s="144">
        <f t="shared" ref="Y121:Y141" si="2">X121*K121</f>
        <v>0</v>
      </c>
      <c r="Z121" s="144">
        <v>0</v>
      </c>
      <c r="AA121" s="145">
        <f t="shared" ref="AA121:AA141" si="3">Z121*K121</f>
        <v>0</v>
      </c>
      <c r="AR121" s="18" t="s">
        <v>139</v>
      </c>
      <c r="AT121" s="18" t="s">
        <v>135</v>
      </c>
      <c r="AU121" s="18" t="s">
        <v>140</v>
      </c>
      <c r="AY121" s="18" t="s">
        <v>134</v>
      </c>
      <c r="BE121" s="146">
        <f t="shared" ref="BE121:BE141" si="4">IF(U121="základná",N121,0)</f>
        <v>0</v>
      </c>
      <c r="BF121" s="146">
        <f t="shared" ref="BF121:BF141" si="5">IF(U121="znížená",N121,0)</f>
        <v>0</v>
      </c>
      <c r="BG121" s="146">
        <f t="shared" ref="BG121:BG141" si="6">IF(U121="zákl. prenesená",N121,0)</f>
        <v>0</v>
      </c>
      <c r="BH121" s="146">
        <f t="shared" ref="BH121:BH141" si="7">IF(U121="zníž. prenesená",N121,0)</f>
        <v>0</v>
      </c>
      <c r="BI121" s="146">
        <f t="shared" ref="BI121:BI141" si="8">IF(U121="nulová",N121,0)</f>
        <v>0</v>
      </c>
      <c r="BJ121" s="18" t="s">
        <v>80</v>
      </c>
      <c r="BK121" s="147">
        <f t="shared" ref="BK121:BK141" si="9">ROUND(L121*K121,3)</f>
        <v>0</v>
      </c>
      <c r="BL121" s="18" t="s">
        <v>139</v>
      </c>
      <c r="BM121" s="18" t="s">
        <v>141</v>
      </c>
    </row>
    <row r="122" spans="2:65" s="1" customFormat="1" ht="25.5" customHeight="1">
      <c r="B122" s="137"/>
      <c r="C122" s="138" t="s">
        <v>140</v>
      </c>
      <c r="D122" s="138" t="s">
        <v>135</v>
      </c>
      <c r="E122" s="139" t="s">
        <v>142</v>
      </c>
      <c r="F122" s="202" t="s">
        <v>143</v>
      </c>
      <c r="G122" s="202"/>
      <c r="H122" s="202"/>
      <c r="I122" s="202"/>
      <c r="J122" s="140" t="s">
        <v>138</v>
      </c>
      <c r="K122" s="141">
        <v>46.8</v>
      </c>
      <c r="L122" s="194">
        <v>0</v>
      </c>
      <c r="M122" s="194"/>
      <c r="N122" s="194">
        <f t="shared" si="0"/>
        <v>0</v>
      </c>
      <c r="O122" s="194"/>
      <c r="P122" s="194"/>
      <c r="Q122" s="194"/>
      <c r="R122" s="142"/>
      <c r="T122" s="143" t="s">
        <v>5</v>
      </c>
      <c r="U122" s="40" t="s">
        <v>37</v>
      </c>
      <c r="V122" s="144">
        <v>0</v>
      </c>
      <c r="W122" s="144">
        <f t="shared" si="1"/>
        <v>0</v>
      </c>
      <c r="X122" s="144">
        <v>0</v>
      </c>
      <c r="Y122" s="144">
        <f t="shared" si="2"/>
        <v>0</v>
      </c>
      <c r="Z122" s="144">
        <v>0</v>
      </c>
      <c r="AA122" s="145">
        <f t="shared" si="3"/>
        <v>0</v>
      </c>
      <c r="AR122" s="18" t="s">
        <v>139</v>
      </c>
      <c r="AT122" s="18" t="s">
        <v>135</v>
      </c>
      <c r="AU122" s="18" t="s">
        <v>140</v>
      </c>
      <c r="AY122" s="18" t="s">
        <v>134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8" t="s">
        <v>80</v>
      </c>
      <c r="BK122" s="147">
        <f t="shared" si="9"/>
        <v>0</v>
      </c>
      <c r="BL122" s="18" t="s">
        <v>139</v>
      </c>
      <c r="BM122" s="18" t="s">
        <v>144</v>
      </c>
    </row>
    <row r="123" spans="2:65" s="1" customFormat="1" ht="51" customHeight="1">
      <c r="B123" s="137"/>
      <c r="C123" s="138" t="s">
        <v>145</v>
      </c>
      <c r="D123" s="138" t="s">
        <v>135</v>
      </c>
      <c r="E123" s="139" t="s">
        <v>146</v>
      </c>
      <c r="F123" s="202" t="s">
        <v>147</v>
      </c>
      <c r="G123" s="202"/>
      <c r="H123" s="202"/>
      <c r="I123" s="202"/>
      <c r="J123" s="140" t="s">
        <v>138</v>
      </c>
      <c r="K123" s="141">
        <v>46.8</v>
      </c>
      <c r="L123" s="194">
        <v>0</v>
      </c>
      <c r="M123" s="194"/>
      <c r="N123" s="194">
        <f t="shared" si="0"/>
        <v>0</v>
      </c>
      <c r="O123" s="194"/>
      <c r="P123" s="194"/>
      <c r="Q123" s="194"/>
      <c r="R123" s="142"/>
      <c r="T123" s="143" t="s">
        <v>5</v>
      </c>
      <c r="U123" s="40" t="s">
        <v>37</v>
      </c>
      <c r="V123" s="144">
        <v>5.4399999999999997E-2</v>
      </c>
      <c r="W123" s="144">
        <f t="shared" si="1"/>
        <v>2.5459199999999997</v>
      </c>
      <c r="X123" s="144">
        <v>0</v>
      </c>
      <c r="Y123" s="144">
        <f t="shared" si="2"/>
        <v>0</v>
      </c>
      <c r="Z123" s="144">
        <v>0</v>
      </c>
      <c r="AA123" s="145">
        <f t="shared" si="3"/>
        <v>0</v>
      </c>
      <c r="AR123" s="18" t="s">
        <v>139</v>
      </c>
      <c r="AT123" s="18" t="s">
        <v>135</v>
      </c>
      <c r="AU123" s="18" t="s">
        <v>140</v>
      </c>
      <c r="AY123" s="18" t="s">
        <v>134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8" t="s">
        <v>80</v>
      </c>
      <c r="BK123" s="147">
        <f t="shared" si="9"/>
        <v>0</v>
      </c>
      <c r="BL123" s="18" t="s">
        <v>139</v>
      </c>
      <c r="BM123" s="18" t="s">
        <v>148</v>
      </c>
    </row>
    <row r="124" spans="2:65" s="1" customFormat="1" ht="25.5" customHeight="1">
      <c r="B124" s="137"/>
      <c r="C124" s="138" t="s">
        <v>139</v>
      </c>
      <c r="D124" s="138" t="s">
        <v>135</v>
      </c>
      <c r="E124" s="139" t="s">
        <v>149</v>
      </c>
      <c r="F124" s="202" t="s">
        <v>150</v>
      </c>
      <c r="G124" s="202"/>
      <c r="H124" s="202"/>
      <c r="I124" s="202"/>
      <c r="J124" s="140" t="s">
        <v>138</v>
      </c>
      <c r="K124" s="141">
        <v>46.8</v>
      </c>
      <c r="L124" s="194">
        <v>0</v>
      </c>
      <c r="M124" s="194"/>
      <c r="N124" s="194">
        <f t="shared" si="0"/>
        <v>0</v>
      </c>
      <c r="O124" s="194"/>
      <c r="P124" s="194"/>
      <c r="Q124" s="194"/>
      <c r="R124" s="142"/>
      <c r="T124" s="143" t="s">
        <v>5</v>
      </c>
      <c r="U124" s="40" t="s">
        <v>37</v>
      </c>
      <c r="V124" s="144">
        <v>8.6999999999999994E-2</v>
      </c>
      <c r="W124" s="144">
        <f t="shared" si="1"/>
        <v>4.0715999999999992</v>
      </c>
      <c r="X124" s="144">
        <v>0</v>
      </c>
      <c r="Y124" s="144">
        <f t="shared" si="2"/>
        <v>0</v>
      </c>
      <c r="Z124" s="144">
        <v>0</v>
      </c>
      <c r="AA124" s="145">
        <f t="shared" si="3"/>
        <v>0</v>
      </c>
      <c r="AR124" s="18" t="s">
        <v>139</v>
      </c>
      <c r="AT124" s="18" t="s">
        <v>135</v>
      </c>
      <c r="AU124" s="18" t="s">
        <v>140</v>
      </c>
      <c r="AY124" s="18" t="s">
        <v>134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8" t="s">
        <v>80</v>
      </c>
      <c r="BK124" s="147">
        <f t="shared" si="9"/>
        <v>0</v>
      </c>
      <c r="BL124" s="18" t="s">
        <v>139</v>
      </c>
      <c r="BM124" s="18" t="s">
        <v>151</v>
      </c>
    </row>
    <row r="125" spans="2:65" s="1" customFormat="1" ht="25.5" customHeight="1">
      <c r="B125" s="137"/>
      <c r="C125" s="138" t="s">
        <v>152</v>
      </c>
      <c r="D125" s="138" t="s">
        <v>135</v>
      </c>
      <c r="E125" s="139" t="s">
        <v>153</v>
      </c>
      <c r="F125" s="202" t="s">
        <v>154</v>
      </c>
      <c r="G125" s="202"/>
      <c r="H125" s="202"/>
      <c r="I125" s="202"/>
      <c r="J125" s="140" t="s">
        <v>138</v>
      </c>
      <c r="K125" s="141">
        <v>46.8</v>
      </c>
      <c r="L125" s="194">
        <v>0</v>
      </c>
      <c r="M125" s="194"/>
      <c r="N125" s="194">
        <f t="shared" si="0"/>
        <v>0</v>
      </c>
      <c r="O125" s="194"/>
      <c r="P125" s="194"/>
      <c r="Q125" s="194"/>
      <c r="R125" s="142"/>
      <c r="T125" s="143" t="s">
        <v>5</v>
      </c>
      <c r="U125" s="40" t="s">
        <v>37</v>
      </c>
      <c r="V125" s="144">
        <v>0</v>
      </c>
      <c r="W125" s="144">
        <f t="shared" si="1"/>
        <v>0</v>
      </c>
      <c r="X125" s="144">
        <v>0</v>
      </c>
      <c r="Y125" s="144">
        <f t="shared" si="2"/>
        <v>0</v>
      </c>
      <c r="Z125" s="144">
        <v>0</v>
      </c>
      <c r="AA125" s="145">
        <f t="shared" si="3"/>
        <v>0</v>
      </c>
      <c r="AR125" s="18" t="s">
        <v>139</v>
      </c>
      <c r="AT125" s="18" t="s">
        <v>135</v>
      </c>
      <c r="AU125" s="18" t="s">
        <v>140</v>
      </c>
      <c r="AY125" s="18" t="s">
        <v>134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8" t="s">
        <v>80</v>
      </c>
      <c r="BK125" s="147">
        <f t="shared" si="9"/>
        <v>0</v>
      </c>
      <c r="BL125" s="18" t="s">
        <v>139</v>
      </c>
      <c r="BM125" s="18" t="s">
        <v>155</v>
      </c>
    </row>
    <row r="126" spans="2:65" s="1" customFormat="1" ht="25.5" customHeight="1">
      <c r="B126" s="137"/>
      <c r="C126" s="148" t="s">
        <v>156</v>
      </c>
      <c r="D126" s="148" t="s">
        <v>157</v>
      </c>
      <c r="E126" s="149" t="s">
        <v>158</v>
      </c>
      <c r="F126" s="203" t="s">
        <v>159</v>
      </c>
      <c r="G126" s="203"/>
      <c r="H126" s="203"/>
      <c r="I126" s="203"/>
      <c r="J126" s="150" t="s">
        <v>160</v>
      </c>
      <c r="K126" s="151">
        <v>79.56</v>
      </c>
      <c r="L126" s="195">
        <v>0</v>
      </c>
      <c r="M126" s="195"/>
      <c r="N126" s="195">
        <f t="shared" si="0"/>
        <v>0</v>
      </c>
      <c r="O126" s="194"/>
      <c r="P126" s="194"/>
      <c r="Q126" s="194"/>
      <c r="R126" s="142"/>
      <c r="T126" s="143" t="s">
        <v>5</v>
      </c>
      <c r="U126" s="40" t="s">
        <v>37</v>
      </c>
      <c r="V126" s="144">
        <v>0</v>
      </c>
      <c r="W126" s="144">
        <f t="shared" si="1"/>
        <v>0</v>
      </c>
      <c r="X126" s="144">
        <v>1</v>
      </c>
      <c r="Y126" s="144">
        <f t="shared" si="2"/>
        <v>79.56</v>
      </c>
      <c r="Z126" s="144">
        <v>0</v>
      </c>
      <c r="AA126" s="145">
        <f t="shared" si="3"/>
        <v>0</v>
      </c>
      <c r="AR126" s="18" t="s">
        <v>161</v>
      </c>
      <c r="AT126" s="18" t="s">
        <v>157</v>
      </c>
      <c r="AU126" s="18" t="s">
        <v>140</v>
      </c>
      <c r="AY126" s="18" t="s">
        <v>134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8" t="s">
        <v>80</v>
      </c>
      <c r="BK126" s="147">
        <f t="shared" si="9"/>
        <v>0</v>
      </c>
      <c r="BL126" s="18" t="s">
        <v>139</v>
      </c>
      <c r="BM126" s="18" t="s">
        <v>162</v>
      </c>
    </row>
    <row r="127" spans="2:65" s="1" customFormat="1" ht="38.25" customHeight="1">
      <c r="B127" s="137"/>
      <c r="C127" s="138" t="s">
        <v>163</v>
      </c>
      <c r="D127" s="138" t="s">
        <v>135</v>
      </c>
      <c r="E127" s="139" t="s">
        <v>164</v>
      </c>
      <c r="F127" s="202" t="s">
        <v>165</v>
      </c>
      <c r="G127" s="202"/>
      <c r="H127" s="202"/>
      <c r="I127" s="202"/>
      <c r="J127" s="140" t="s">
        <v>166</v>
      </c>
      <c r="K127" s="141">
        <v>234</v>
      </c>
      <c r="L127" s="194">
        <v>0</v>
      </c>
      <c r="M127" s="194"/>
      <c r="N127" s="194">
        <f t="shared" si="0"/>
        <v>0</v>
      </c>
      <c r="O127" s="194"/>
      <c r="P127" s="194"/>
      <c r="Q127" s="194"/>
      <c r="R127" s="142"/>
      <c r="T127" s="143" t="s">
        <v>5</v>
      </c>
      <c r="U127" s="40" t="s">
        <v>37</v>
      </c>
      <c r="V127" s="144">
        <v>7.0999999999999994E-2</v>
      </c>
      <c r="W127" s="144">
        <f t="shared" si="1"/>
        <v>16.613999999999997</v>
      </c>
      <c r="X127" s="144">
        <v>1.829E-4</v>
      </c>
      <c r="Y127" s="144">
        <f t="shared" si="2"/>
        <v>4.2798599999999999E-2</v>
      </c>
      <c r="Z127" s="144">
        <v>0</v>
      </c>
      <c r="AA127" s="145">
        <f t="shared" si="3"/>
        <v>0</v>
      </c>
      <c r="AR127" s="18" t="s">
        <v>139</v>
      </c>
      <c r="AT127" s="18" t="s">
        <v>135</v>
      </c>
      <c r="AU127" s="18" t="s">
        <v>140</v>
      </c>
      <c r="AY127" s="18" t="s">
        <v>134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8" t="s">
        <v>80</v>
      </c>
      <c r="BK127" s="147">
        <f t="shared" si="9"/>
        <v>0</v>
      </c>
      <c r="BL127" s="18" t="s">
        <v>139</v>
      </c>
      <c r="BM127" s="18" t="s">
        <v>167</v>
      </c>
    </row>
    <row r="128" spans="2:65" s="1" customFormat="1" ht="38.25" customHeight="1">
      <c r="B128" s="137"/>
      <c r="C128" s="148" t="s">
        <v>161</v>
      </c>
      <c r="D128" s="148" t="s">
        <v>157</v>
      </c>
      <c r="E128" s="149" t="s">
        <v>168</v>
      </c>
      <c r="F128" s="203" t="s">
        <v>169</v>
      </c>
      <c r="G128" s="203"/>
      <c r="H128" s="203"/>
      <c r="I128" s="203"/>
      <c r="J128" s="150" t="s">
        <v>166</v>
      </c>
      <c r="K128" s="151">
        <v>234</v>
      </c>
      <c r="L128" s="195">
        <v>0</v>
      </c>
      <c r="M128" s="195"/>
      <c r="N128" s="195">
        <f t="shared" si="0"/>
        <v>0</v>
      </c>
      <c r="O128" s="194"/>
      <c r="P128" s="194"/>
      <c r="Q128" s="194"/>
      <c r="R128" s="142"/>
      <c r="T128" s="143" t="s">
        <v>5</v>
      </c>
      <c r="U128" s="40" t="s">
        <v>37</v>
      </c>
      <c r="V128" s="144">
        <v>0</v>
      </c>
      <c r="W128" s="144">
        <f t="shared" si="1"/>
        <v>0</v>
      </c>
      <c r="X128" s="144">
        <v>2.0000000000000001E-4</v>
      </c>
      <c r="Y128" s="144">
        <f t="shared" si="2"/>
        <v>4.6800000000000001E-2</v>
      </c>
      <c r="Z128" s="144">
        <v>0</v>
      </c>
      <c r="AA128" s="145">
        <f t="shared" si="3"/>
        <v>0</v>
      </c>
      <c r="AR128" s="18" t="s">
        <v>161</v>
      </c>
      <c r="AT128" s="18" t="s">
        <v>157</v>
      </c>
      <c r="AU128" s="18" t="s">
        <v>140</v>
      </c>
      <c r="AY128" s="18" t="s">
        <v>134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8" t="s">
        <v>80</v>
      </c>
      <c r="BK128" s="147">
        <f t="shared" si="9"/>
        <v>0</v>
      </c>
      <c r="BL128" s="18" t="s">
        <v>139</v>
      </c>
      <c r="BM128" s="18" t="s">
        <v>170</v>
      </c>
    </row>
    <row r="129" spans="2:65" s="1" customFormat="1" ht="16.5" customHeight="1">
      <c r="B129" s="137"/>
      <c r="C129" s="138" t="s">
        <v>171</v>
      </c>
      <c r="D129" s="138" t="s">
        <v>135</v>
      </c>
      <c r="E129" s="139" t="s">
        <v>172</v>
      </c>
      <c r="F129" s="202" t="s">
        <v>173</v>
      </c>
      <c r="G129" s="202"/>
      <c r="H129" s="202"/>
      <c r="I129" s="202"/>
      <c r="J129" s="140" t="s">
        <v>174</v>
      </c>
      <c r="K129" s="141">
        <v>98</v>
      </c>
      <c r="L129" s="194">
        <v>0</v>
      </c>
      <c r="M129" s="194"/>
      <c r="N129" s="194">
        <f t="shared" si="0"/>
        <v>0</v>
      </c>
      <c r="O129" s="194"/>
      <c r="P129" s="194"/>
      <c r="Q129" s="194"/>
      <c r="R129" s="142"/>
      <c r="T129" s="143" t="s">
        <v>5</v>
      </c>
      <c r="U129" s="40" t="s">
        <v>37</v>
      </c>
      <c r="V129" s="144">
        <v>0.19932</v>
      </c>
      <c r="W129" s="144">
        <f t="shared" si="1"/>
        <v>19.533359999999998</v>
      </c>
      <c r="X129" s="144">
        <v>0.244644</v>
      </c>
      <c r="Y129" s="144">
        <f t="shared" si="2"/>
        <v>23.975111999999999</v>
      </c>
      <c r="Z129" s="144">
        <v>0</v>
      </c>
      <c r="AA129" s="145">
        <f t="shared" si="3"/>
        <v>0</v>
      </c>
      <c r="AR129" s="18" t="s">
        <v>139</v>
      </c>
      <c r="AT129" s="18" t="s">
        <v>135</v>
      </c>
      <c r="AU129" s="18" t="s">
        <v>140</v>
      </c>
      <c r="AY129" s="18" t="s">
        <v>134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8" t="s">
        <v>80</v>
      </c>
      <c r="BK129" s="147">
        <f t="shared" si="9"/>
        <v>0</v>
      </c>
      <c r="BL129" s="18" t="s">
        <v>139</v>
      </c>
      <c r="BM129" s="18" t="s">
        <v>175</v>
      </c>
    </row>
    <row r="130" spans="2:65" s="1" customFormat="1" ht="16.5" customHeight="1">
      <c r="B130" s="137"/>
      <c r="C130" s="138" t="s">
        <v>176</v>
      </c>
      <c r="D130" s="138" t="s">
        <v>135</v>
      </c>
      <c r="E130" s="139" t="s">
        <v>177</v>
      </c>
      <c r="F130" s="202" t="s">
        <v>178</v>
      </c>
      <c r="G130" s="202"/>
      <c r="H130" s="202"/>
      <c r="I130" s="202"/>
      <c r="J130" s="140" t="s">
        <v>174</v>
      </c>
      <c r="K130" s="141">
        <v>58</v>
      </c>
      <c r="L130" s="194">
        <v>0</v>
      </c>
      <c r="M130" s="194"/>
      <c r="N130" s="194">
        <f t="shared" si="0"/>
        <v>0</v>
      </c>
      <c r="O130" s="194"/>
      <c r="P130" s="194"/>
      <c r="Q130" s="194"/>
      <c r="R130" s="142"/>
      <c r="T130" s="143" t="s">
        <v>5</v>
      </c>
      <c r="U130" s="40" t="s">
        <v>37</v>
      </c>
      <c r="V130" s="144">
        <v>0.21925</v>
      </c>
      <c r="W130" s="144">
        <f t="shared" si="1"/>
        <v>12.7165</v>
      </c>
      <c r="X130" s="144">
        <v>0.24677850000000001</v>
      </c>
      <c r="Y130" s="144">
        <f t="shared" si="2"/>
        <v>14.313153</v>
      </c>
      <c r="Z130" s="144">
        <v>0</v>
      </c>
      <c r="AA130" s="145">
        <f t="shared" si="3"/>
        <v>0</v>
      </c>
      <c r="AR130" s="18" t="s">
        <v>139</v>
      </c>
      <c r="AT130" s="18" t="s">
        <v>135</v>
      </c>
      <c r="AU130" s="18" t="s">
        <v>140</v>
      </c>
      <c r="AY130" s="18" t="s">
        <v>134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8" t="s">
        <v>80</v>
      </c>
      <c r="BK130" s="147">
        <f t="shared" si="9"/>
        <v>0</v>
      </c>
      <c r="BL130" s="18" t="s">
        <v>139</v>
      </c>
      <c r="BM130" s="18" t="s">
        <v>179</v>
      </c>
    </row>
    <row r="131" spans="2:65" s="1" customFormat="1" ht="38.25" customHeight="1">
      <c r="B131" s="137"/>
      <c r="C131" s="138" t="s">
        <v>180</v>
      </c>
      <c r="D131" s="138" t="s">
        <v>135</v>
      </c>
      <c r="E131" s="139" t="s">
        <v>181</v>
      </c>
      <c r="F131" s="202" t="s">
        <v>182</v>
      </c>
      <c r="G131" s="202"/>
      <c r="H131" s="202"/>
      <c r="I131" s="202"/>
      <c r="J131" s="140" t="s">
        <v>166</v>
      </c>
      <c r="K131" s="141">
        <v>612</v>
      </c>
      <c r="L131" s="194">
        <v>0</v>
      </c>
      <c r="M131" s="194"/>
      <c r="N131" s="194">
        <f t="shared" si="0"/>
        <v>0</v>
      </c>
      <c r="O131" s="194"/>
      <c r="P131" s="194"/>
      <c r="Q131" s="194"/>
      <c r="R131" s="142"/>
      <c r="T131" s="143" t="s">
        <v>5</v>
      </c>
      <c r="U131" s="40" t="s">
        <v>37</v>
      </c>
      <c r="V131" s="144">
        <v>0</v>
      </c>
      <c r="W131" s="144">
        <f t="shared" si="1"/>
        <v>0</v>
      </c>
      <c r="X131" s="144">
        <v>0</v>
      </c>
      <c r="Y131" s="144">
        <f t="shared" si="2"/>
        <v>0</v>
      </c>
      <c r="Z131" s="144">
        <v>0</v>
      </c>
      <c r="AA131" s="145">
        <f t="shared" si="3"/>
        <v>0</v>
      </c>
      <c r="AR131" s="18" t="s">
        <v>139</v>
      </c>
      <c r="AT131" s="18" t="s">
        <v>135</v>
      </c>
      <c r="AU131" s="18" t="s">
        <v>140</v>
      </c>
      <c r="AY131" s="18" t="s">
        <v>134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8" t="s">
        <v>80</v>
      </c>
      <c r="BK131" s="147">
        <f t="shared" si="9"/>
        <v>0</v>
      </c>
      <c r="BL131" s="18" t="s">
        <v>139</v>
      </c>
      <c r="BM131" s="18" t="s">
        <v>183</v>
      </c>
    </row>
    <row r="132" spans="2:65" s="1" customFormat="1" ht="25.5" customHeight="1">
      <c r="B132" s="137"/>
      <c r="C132" s="148" t="s">
        <v>184</v>
      </c>
      <c r="D132" s="148" t="s">
        <v>157</v>
      </c>
      <c r="E132" s="149" t="s">
        <v>185</v>
      </c>
      <c r="F132" s="203" t="s">
        <v>186</v>
      </c>
      <c r="G132" s="203"/>
      <c r="H132" s="203"/>
      <c r="I132" s="203"/>
      <c r="J132" s="150" t="s">
        <v>160</v>
      </c>
      <c r="K132" s="151">
        <v>12.24</v>
      </c>
      <c r="L132" s="195">
        <v>0</v>
      </c>
      <c r="M132" s="195"/>
      <c r="N132" s="195">
        <f t="shared" si="0"/>
        <v>0</v>
      </c>
      <c r="O132" s="194"/>
      <c r="P132" s="194"/>
      <c r="Q132" s="194"/>
      <c r="R132" s="142"/>
      <c r="T132" s="143" t="s">
        <v>5</v>
      </c>
      <c r="U132" s="40" t="s">
        <v>37</v>
      </c>
      <c r="V132" s="144">
        <v>0</v>
      </c>
      <c r="W132" s="144">
        <f t="shared" si="1"/>
        <v>0</v>
      </c>
      <c r="X132" s="144">
        <v>1</v>
      </c>
      <c r="Y132" s="144">
        <f t="shared" si="2"/>
        <v>12.24</v>
      </c>
      <c r="Z132" s="144">
        <v>0</v>
      </c>
      <c r="AA132" s="145">
        <f t="shared" si="3"/>
        <v>0</v>
      </c>
      <c r="AR132" s="18" t="s">
        <v>161</v>
      </c>
      <c r="AT132" s="18" t="s">
        <v>157</v>
      </c>
      <c r="AU132" s="18" t="s">
        <v>140</v>
      </c>
      <c r="AY132" s="18" t="s">
        <v>134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8" t="s">
        <v>80</v>
      </c>
      <c r="BK132" s="147">
        <f t="shared" si="9"/>
        <v>0</v>
      </c>
      <c r="BL132" s="18" t="s">
        <v>139</v>
      </c>
      <c r="BM132" s="18" t="s">
        <v>187</v>
      </c>
    </row>
    <row r="133" spans="2:65" s="1" customFormat="1" ht="25.5" customHeight="1">
      <c r="B133" s="137"/>
      <c r="C133" s="138" t="s">
        <v>188</v>
      </c>
      <c r="D133" s="138" t="s">
        <v>135</v>
      </c>
      <c r="E133" s="139" t="s">
        <v>189</v>
      </c>
      <c r="F133" s="202" t="s">
        <v>190</v>
      </c>
      <c r="G133" s="202"/>
      <c r="H133" s="202"/>
      <c r="I133" s="202"/>
      <c r="J133" s="140" t="s">
        <v>166</v>
      </c>
      <c r="K133" s="141">
        <v>612</v>
      </c>
      <c r="L133" s="194">
        <v>0</v>
      </c>
      <c r="M133" s="194"/>
      <c r="N133" s="194">
        <f t="shared" si="0"/>
        <v>0</v>
      </c>
      <c r="O133" s="194"/>
      <c r="P133" s="194"/>
      <c r="Q133" s="194"/>
      <c r="R133" s="142"/>
      <c r="T133" s="143" t="s">
        <v>5</v>
      </c>
      <c r="U133" s="40" t="s">
        <v>37</v>
      </c>
      <c r="V133" s="144">
        <v>2E-3</v>
      </c>
      <c r="W133" s="144">
        <f t="shared" si="1"/>
        <v>1.224</v>
      </c>
      <c r="X133" s="144">
        <v>0</v>
      </c>
      <c r="Y133" s="144">
        <f t="shared" si="2"/>
        <v>0</v>
      </c>
      <c r="Z133" s="144">
        <v>0</v>
      </c>
      <c r="AA133" s="145">
        <f t="shared" si="3"/>
        <v>0</v>
      </c>
      <c r="AR133" s="18" t="s">
        <v>139</v>
      </c>
      <c r="AT133" s="18" t="s">
        <v>135</v>
      </c>
      <c r="AU133" s="18" t="s">
        <v>140</v>
      </c>
      <c r="AY133" s="18" t="s">
        <v>134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8" t="s">
        <v>80</v>
      </c>
      <c r="BK133" s="147">
        <f t="shared" si="9"/>
        <v>0</v>
      </c>
      <c r="BL133" s="18" t="s">
        <v>139</v>
      </c>
      <c r="BM133" s="18" t="s">
        <v>191</v>
      </c>
    </row>
    <row r="134" spans="2:65" s="1" customFormat="1" ht="25.5" customHeight="1">
      <c r="B134" s="137"/>
      <c r="C134" s="138" t="s">
        <v>192</v>
      </c>
      <c r="D134" s="138" t="s">
        <v>135</v>
      </c>
      <c r="E134" s="139" t="s">
        <v>193</v>
      </c>
      <c r="F134" s="202" t="s">
        <v>194</v>
      </c>
      <c r="G134" s="202"/>
      <c r="H134" s="202"/>
      <c r="I134" s="202"/>
      <c r="J134" s="140" t="s">
        <v>138</v>
      </c>
      <c r="K134" s="141">
        <v>1.6</v>
      </c>
      <c r="L134" s="194">
        <v>0</v>
      </c>
      <c r="M134" s="194"/>
      <c r="N134" s="194">
        <f t="shared" si="0"/>
        <v>0</v>
      </c>
      <c r="O134" s="194"/>
      <c r="P134" s="194"/>
      <c r="Q134" s="194"/>
      <c r="R134" s="142"/>
      <c r="T134" s="143" t="s">
        <v>5</v>
      </c>
      <c r="U134" s="40" t="s">
        <v>37</v>
      </c>
      <c r="V134" s="144">
        <v>0</v>
      </c>
      <c r="W134" s="144">
        <f t="shared" si="1"/>
        <v>0</v>
      </c>
      <c r="X134" s="144">
        <v>0</v>
      </c>
      <c r="Y134" s="144">
        <f t="shared" si="2"/>
        <v>0</v>
      </c>
      <c r="Z134" s="144">
        <v>0</v>
      </c>
      <c r="AA134" s="145">
        <f t="shared" si="3"/>
        <v>0</v>
      </c>
      <c r="AR134" s="18" t="s">
        <v>139</v>
      </c>
      <c r="AT134" s="18" t="s">
        <v>135</v>
      </c>
      <c r="AU134" s="18" t="s">
        <v>140</v>
      </c>
      <c r="AY134" s="18" t="s">
        <v>134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8" t="s">
        <v>80</v>
      </c>
      <c r="BK134" s="147">
        <f t="shared" si="9"/>
        <v>0</v>
      </c>
      <c r="BL134" s="18" t="s">
        <v>139</v>
      </c>
      <c r="BM134" s="18" t="s">
        <v>195</v>
      </c>
    </row>
    <row r="135" spans="2:65" s="1" customFormat="1" ht="38.25" customHeight="1">
      <c r="B135" s="137"/>
      <c r="C135" s="138" t="s">
        <v>196</v>
      </c>
      <c r="D135" s="138" t="s">
        <v>135</v>
      </c>
      <c r="E135" s="139" t="s">
        <v>197</v>
      </c>
      <c r="F135" s="202" t="s">
        <v>198</v>
      </c>
      <c r="G135" s="202"/>
      <c r="H135" s="202"/>
      <c r="I135" s="202"/>
      <c r="J135" s="140" t="s">
        <v>199</v>
      </c>
      <c r="K135" s="141">
        <v>9</v>
      </c>
      <c r="L135" s="194">
        <v>0</v>
      </c>
      <c r="M135" s="194"/>
      <c r="N135" s="194">
        <f t="shared" si="0"/>
        <v>0</v>
      </c>
      <c r="O135" s="194"/>
      <c r="P135" s="194"/>
      <c r="Q135" s="194"/>
      <c r="R135" s="142"/>
      <c r="T135" s="143" t="s">
        <v>5</v>
      </c>
      <c r="U135" s="40" t="s">
        <v>37</v>
      </c>
      <c r="V135" s="144">
        <v>0</v>
      </c>
      <c r="W135" s="144">
        <f t="shared" si="1"/>
        <v>0</v>
      </c>
      <c r="X135" s="144">
        <v>0</v>
      </c>
      <c r="Y135" s="144">
        <f t="shared" si="2"/>
        <v>0</v>
      </c>
      <c r="Z135" s="144">
        <v>0</v>
      </c>
      <c r="AA135" s="145">
        <f t="shared" si="3"/>
        <v>0</v>
      </c>
      <c r="AR135" s="18" t="s">
        <v>139</v>
      </c>
      <c r="AT135" s="18" t="s">
        <v>135</v>
      </c>
      <c r="AU135" s="18" t="s">
        <v>140</v>
      </c>
      <c r="AY135" s="18" t="s">
        <v>134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8" t="s">
        <v>80</v>
      </c>
      <c r="BK135" s="147">
        <f t="shared" si="9"/>
        <v>0</v>
      </c>
      <c r="BL135" s="18" t="s">
        <v>139</v>
      </c>
      <c r="BM135" s="18" t="s">
        <v>200</v>
      </c>
    </row>
    <row r="136" spans="2:65" s="1" customFormat="1" ht="25.5" customHeight="1">
      <c r="B136" s="137"/>
      <c r="C136" s="148" t="s">
        <v>201</v>
      </c>
      <c r="D136" s="148" t="s">
        <v>157</v>
      </c>
      <c r="E136" s="149" t="s">
        <v>202</v>
      </c>
      <c r="F136" s="203" t="s">
        <v>203</v>
      </c>
      <c r="G136" s="203"/>
      <c r="H136" s="203"/>
      <c r="I136" s="203"/>
      <c r="J136" s="150" t="s">
        <v>174</v>
      </c>
      <c r="K136" s="151">
        <v>54.5</v>
      </c>
      <c r="L136" s="195">
        <v>0</v>
      </c>
      <c r="M136" s="195"/>
      <c r="N136" s="195">
        <f t="shared" si="0"/>
        <v>0</v>
      </c>
      <c r="O136" s="194"/>
      <c r="P136" s="194"/>
      <c r="Q136" s="194"/>
      <c r="R136" s="142"/>
      <c r="T136" s="143" t="s">
        <v>5</v>
      </c>
      <c r="U136" s="40" t="s">
        <v>37</v>
      </c>
      <c r="V136" s="144">
        <v>0</v>
      </c>
      <c r="W136" s="144">
        <f t="shared" si="1"/>
        <v>0</v>
      </c>
      <c r="X136" s="144">
        <v>0</v>
      </c>
      <c r="Y136" s="144">
        <f t="shared" si="2"/>
        <v>0</v>
      </c>
      <c r="Z136" s="144">
        <v>0</v>
      </c>
      <c r="AA136" s="145">
        <f t="shared" si="3"/>
        <v>0</v>
      </c>
      <c r="AR136" s="18" t="s">
        <v>161</v>
      </c>
      <c r="AT136" s="18" t="s">
        <v>157</v>
      </c>
      <c r="AU136" s="18" t="s">
        <v>140</v>
      </c>
      <c r="AY136" s="18" t="s">
        <v>134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8" t="s">
        <v>80</v>
      </c>
      <c r="BK136" s="147">
        <f t="shared" si="9"/>
        <v>0</v>
      </c>
      <c r="BL136" s="18" t="s">
        <v>139</v>
      </c>
      <c r="BM136" s="18" t="s">
        <v>204</v>
      </c>
    </row>
    <row r="137" spans="2:65" s="1" customFormat="1" ht="16.5" customHeight="1">
      <c r="B137" s="137"/>
      <c r="C137" s="148" t="s">
        <v>205</v>
      </c>
      <c r="D137" s="148" t="s">
        <v>157</v>
      </c>
      <c r="E137" s="149" t="s">
        <v>206</v>
      </c>
      <c r="F137" s="203" t="s">
        <v>207</v>
      </c>
      <c r="G137" s="203"/>
      <c r="H137" s="203"/>
      <c r="I137" s="203"/>
      <c r="J137" s="150" t="s">
        <v>199</v>
      </c>
      <c r="K137" s="151">
        <v>9</v>
      </c>
      <c r="L137" s="195">
        <v>0</v>
      </c>
      <c r="M137" s="195"/>
      <c r="N137" s="195">
        <f t="shared" si="0"/>
        <v>0</v>
      </c>
      <c r="O137" s="194"/>
      <c r="P137" s="194"/>
      <c r="Q137" s="194"/>
      <c r="R137" s="142"/>
      <c r="T137" s="143" t="s">
        <v>5</v>
      </c>
      <c r="U137" s="40" t="s">
        <v>37</v>
      </c>
      <c r="V137" s="144">
        <v>0</v>
      </c>
      <c r="W137" s="144">
        <f t="shared" si="1"/>
        <v>0</v>
      </c>
      <c r="X137" s="144">
        <v>0</v>
      </c>
      <c r="Y137" s="144">
        <f t="shared" si="2"/>
        <v>0</v>
      </c>
      <c r="Z137" s="144">
        <v>0</v>
      </c>
      <c r="AA137" s="145">
        <f t="shared" si="3"/>
        <v>0</v>
      </c>
      <c r="AR137" s="18" t="s">
        <v>161</v>
      </c>
      <c r="AT137" s="18" t="s">
        <v>157</v>
      </c>
      <c r="AU137" s="18" t="s">
        <v>140</v>
      </c>
      <c r="AY137" s="18" t="s">
        <v>134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8" t="s">
        <v>80</v>
      </c>
      <c r="BK137" s="147">
        <f t="shared" si="9"/>
        <v>0</v>
      </c>
      <c r="BL137" s="18" t="s">
        <v>139</v>
      </c>
      <c r="BM137" s="18" t="s">
        <v>208</v>
      </c>
    </row>
    <row r="138" spans="2:65" s="1" customFormat="1" ht="38.25" customHeight="1">
      <c r="B138" s="137"/>
      <c r="C138" s="138" t="s">
        <v>209</v>
      </c>
      <c r="D138" s="138" t="s">
        <v>135</v>
      </c>
      <c r="E138" s="139" t="s">
        <v>210</v>
      </c>
      <c r="F138" s="202" t="s">
        <v>211</v>
      </c>
      <c r="G138" s="202"/>
      <c r="H138" s="202"/>
      <c r="I138" s="202"/>
      <c r="J138" s="140" t="s">
        <v>199</v>
      </c>
      <c r="K138" s="141">
        <v>1</v>
      </c>
      <c r="L138" s="194">
        <v>0</v>
      </c>
      <c r="M138" s="194"/>
      <c r="N138" s="194">
        <f t="shared" si="0"/>
        <v>0</v>
      </c>
      <c r="O138" s="194"/>
      <c r="P138" s="194"/>
      <c r="Q138" s="194"/>
      <c r="R138" s="142"/>
      <c r="T138" s="143" t="s">
        <v>5</v>
      </c>
      <c r="U138" s="40" t="s">
        <v>37</v>
      </c>
      <c r="V138" s="144">
        <v>2.2570000000000001</v>
      </c>
      <c r="W138" s="144">
        <f t="shared" si="1"/>
        <v>2.2570000000000001</v>
      </c>
      <c r="X138" s="144">
        <v>2.0000000000000002E-5</v>
      </c>
      <c r="Y138" s="144">
        <f t="shared" si="2"/>
        <v>2.0000000000000002E-5</v>
      </c>
      <c r="Z138" s="144">
        <v>0</v>
      </c>
      <c r="AA138" s="145">
        <f t="shared" si="3"/>
        <v>0</v>
      </c>
      <c r="AR138" s="18" t="s">
        <v>139</v>
      </c>
      <c r="AT138" s="18" t="s">
        <v>135</v>
      </c>
      <c r="AU138" s="18" t="s">
        <v>140</v>
      </c>
      <c r="AY138" s="18" t="s">
        <v>134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8" t="s">
        <v>80</v>
      </c>
      <c r="BK138" s="147">
        <f t="shared" si="9"/>
        <v>0</v>
      </c>
      <c r="BL138" s="18" t="s">
        <v>139</v>
      </c>
      <c r="BM138" s="18" t="s">
        <v>212</v>
      </c>
    </row>
    <row r="139" spans="2:65" s="1" customFormat="1" ht="25.5" customHeight="1">
      <c r="B139" s="137"/>
      <c r="C139" s="148" t="s">
        <v>213</v>
      </c>
      <c r="D139" s="148" t="s">
        <v>157</v>
      </c>
      <c r="E139" s="149" t="s">
        <v>214</v>
      </c>
      <c r="F139" s="203" t="s">
        <v>215</v>
      </c>
      <c r="G139" s="203"/>
      <c r="H139" s="203"/>
      <c r="I139" s="203"/>
      <c r="J139" s="150" t="s">
        <v>199</v>
      </c>
      <c r="K139" s="151">
        <v>1</v>
      </c>
      <c r="L139" s="195">
        <v>0</v>
      </c>
      <c r="M139" s="195"/>
      <c r="N139" s="195">
        <f t="shared" si="0"/>
        <v>0</v>
      </c>
      <c r="O139" s="194"/>
      <c r="P139" s="194"/>
      <c r="Q139" s="194"/>
      <c r="R139" s="142"/>
      <c r="T139" s="143" t="s">
        <v>5</v>
      </c>
      <c r="U139" s="40" t="s">
        <v>37</v>
      </c>
      <c r="V139" s="144">
        <v>0</v>
      </c>
      <c r="W139" s="144">
        <f t="shared" si="1"/>
        <v>0</v>
      </c>
      <c r="X139" s="144">
        <v>0</v>
      </c>
      <c r="Y139" s="144">
        <f t="shared" si="2"/>
        <v>0</v>
      </c>
      <c r="Z139" s="144">
        <v>0</v>
      </c>
      <c r="AA139" s="145">
        <f t="shared" si="3"/>
        <v>0</v>
      </c>
      <c r="AR139" s="18" t="s">
        <v>161</v>
      </c>
      <c r="AT139" s="18" t="s">
        <v>157</v>
      </c>
      <c r="AU139" s="18" t="s">
        <v>140</v>
      </c>
      <c r="AY139" s="18" t="s">
        <v>134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8" t="s">
        <v>80</v>
      </c>
      <c r="BK139" s="147">
        <f t="shared" si="9"/>
        <v>0</v>
      </c>
      <c r="BL139" s="18" t="s">
        <v>139</v>
      </c>
      <c r="BM139" s="18" t="s">
        <v>216</v>
      </c>
    </row>
    <row r="140" spans="2:65" s="1" customFormat="1" ht="25.5" customHeight="1">
      <c r="B140" s="137"/>
      <c r="C140" s="138" t="s">
        <v>10</v>
      </c>
      <c r="D140" s="138" t="s">
        <v>135</v>
      </c>
      <c r="E140" s="139" t="s">
        <v>217</v>
      </c>
      <c r="F140" s="202" t="s">
        <v>218</v>
      </c>
      <c r="G140" s="202"/>
      <c r="H140" s="202"/>
      <c r="I140" s="202"/>
      <c r="J140" s="140" t="s">
        <v>166</v>
      </c>
      <c r="K140" s="141">
        <v>612</v>
      </c>
      <c r="L140" s="194">
        <v>0</v>
      </c>
      <c r="M140" s="194"/>
      <c r="N140" s="194">
        <f t="shared" si="0"/>
        <v>0</v>
      </c>
      <c r="O140" s="194"/>
      <c r="P140" s="194"/>
      <c r="Q140" s="194"/>
      <c r="R140" s="142"/>
      <c r="T140" s="143" t="s">
        <v>5</v>
      </c>
      <c r="U140" s="40" t="s">
        <v>37</v>
      </c>
      <c r="V140" s="144">
        <v>0.23699999999999999</v>
      </c>
      <c r="W140" s="144">
        <f t="shared" si="1"/>
        <v>145.04399999999998</v>
      </c>
      <c r="X140" s="144">
        <v>0</v>
      </c>
      <c r="Y140" s="144">
        <f t="shared" si="2"/>
        <v>0</v>
      </c>
      <c r="Z140" s="144">
        <v>0.16</v>
      </c>
      <c r="AA140" s="145">
        <f t="shared" si="3"/>
        <v>97.92</v>
      </c>
      <c r="AR140" s="18" t="s">
        <v>139</v>
      </c>
      <c r="AT140" s="18" t="s">
        <v>135</v>
      </c>
      <c r="AU140" s="18" t="s">
        <v>140</v>
      </c>
      <c r="AY140" s="18" t="s">
        <v>134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8" t="s">
        <v>80</v>
      </c>
      <c r="BK140" s="147">
        <f t="shared" si="9"/>
        <v>0</v>
      </c>
      <c r="BL140" s="18" t="s">
        <v>139</v>
      </c>
      <c r="BM140" s="18" t="s">
        <v>219</v>
      </c>
    </row>
    <row r="141" spans="2:65" s="1" customFormat="1" ht="25.5" customHeight="1">
      <c r="B141" s="137"/>
      <c r="C141" s="138" t="s">
        <v>220</v>
      </c>
      <c r="D141" s="138" t="s">
        <v>135</v>
      </c>
      <c r="E141" s="139" t="s">
        <v>221</v>
      </c>
      <c r="F141" s="202" t="s">
        <v>222</v>
      </c>
      <c r="G141" s="202"/>
      <c r="H141" s="202"/>
      <c r="I141" s="202"/>
      <c r="J141" s="140" t="s">
        <v>138</v>
      </c>
      <c r="K141" s="141">
        <v>1.54</v>
      </c>
      <c r="L141" s="194">
        <v>0</v>
      </c>
      <c r="M141" s="194"/>
      <c r="N141" s="194">
        <f t="shared" si="0"/>
        <v>0</v>
      </c>
      <c r="O141" s="194"/>
      <c r="P141" s="194"/>
      <c r="Q141" s="194"/>
      <c r="R141" s="142"/>
      <c r="T141" s="143" t="s">
        <v>5</v>
      </c>
      <c r="U141" s="40" t="s">
        <v>37</v>
      </c>
      <c r="V141" s="144">
        <v>11.502000000000001</v>
      </c>
      <c r="W141" s="144">
        <f t="shared" si="1"/>
        <v>17.713080000000001</v>
      </c>
      <c r="X141" s="144">
        <v>0</v>
      </c>
      <c r="Y141" s="144">
        <f t="shared" si="2"/>
        <v>0</v>
      </c>
      <c r="Z141" s="144">
        <v>0</v>
      </c>
      <c r="AA141" s="145">
        <f t="shared" si="3"/>
        <v>0</v>
      </c>
      <c r="AR141" s="18" t="s">
        <v>139</v>
      </c>
      <c r="AT141" s="18" t="s">
        <v>135</v>
      </c>
      <c r="AU141" s="18" t="s">
        <v>140</v>
      </c>
      <c r="AY141" s="18" t="s">
        <v>134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8" t="s">
        <v>80</v>
      </c>
      <c r="BK141" s="147">
        <f t="shared" si="9"/>
        <v>0</v>
      </c>
      <c r="BL141" s="18" t="s">
        <v>139</v>
      </c>
      <c r="BM141" s="18" t="s">
        <v>223</v>
      </c>
    </row>
    <row r="142" spans="2:65" s="9" customFormat="1" ht="29.85" customHeight="1">
      <c r="B142" s="126"/>
      <c r="C142" s="127"/>
      <c r="D142" s="136" t="s">
        <v>112</v>
      </c>
      <c r="E142" s="136"/>
      <c r="F142" s="136"/>
      <c r="G142" s="136"/>
      <c r="H142" s="136"/>
      <c r="I142" s="136"/>
      <c r="J142" s="136"/>
      <c r="K142" s="136"/>
      <c r="L142" s="136"/>
      <c r="M142" s="136"/>
      <c r="N142" s="196">
        <f>BK142</f>
        <v>0</v>
      </c>
      <c r="O142" s="197"/>
      <c r="P142" s="197"/>
      <c r="Q142" s="197"/>
      <c r="R142" s="129"/>
      <c r="T142" s="130"/>
      <c r="U142" s="127"/>
      <c r="V142" s="127"/>
      <c r="W142" s="131">
        <f>SUM(W143:W147)</f>
        <v>285.26544000000001</v>
      </c>
      <c r="X142" s="127"/>
      <c r="Y142" s="131">
        <f>SUM(Y143:Y147)</f>
        <v>50.77152000000001</v>
      </c>
      <c r="Z142" s="127"/>
      <c r="AA142" s="132">
        <f>SUM(AA143:AA147)</f>
        <v>0</v>
      </c>
      <c r="AR142" s="133" t="s">
        <v>80</v>
      </c>
      <c r="AT142" s="134" t="s">
        <v>71</v>
      </c>
      <c r="AU142" s="134" t="s">
        <v>80</v>
      </c>
      <c r="AY142" s="133" t="s">
        <v>134</v>
      </c>
      <c r="BK142" s="135">
        <f>SUM(BK143:BK147)</f>
        <v>0</v>
      </c>
    </row>
    <row r="143" spans="2:65" s="1" customFormat="1" ht="38.25" customHeight="1">
      <c r="B143" s="137"/>
      <c r="C143" s="138" t="s">
        <v>224</v>
      </c>
      <c r="D143" s="138" t="s">
        <v>135</v>
      </c>
      <c r="E143" s="139" t="s">
        <v>225</v>
      </c>
      <c r="F143" s="202" t="s">
        <v>226</v>
      </c>
      <c r="G143" s="202"/>
      <c r="H143" s="202"/>
      <c r="I143" s="202"/>
      <c r="J143" s="140" t="s">
        <v>166</v>
      </c>
      <c r="K143" s="141">
        <v>612</v>
      </c>
      <c r="L143" s="194">
        <v>0</v>
      </c>
      <c r="M143" s="194"/>
      <c r="N143" s="194">
        <f>ROUND(L143*K143,3)</f>
        <v>0</v>
      </c>
      <c r="O143" s="194"/>
      <c r="P143" s="194"/>
      <c r="Q143" s="194"/>
      <c r="R143" s="142"/>
      <c r="T143" s="143" t="s">
        <v>5</v>
      </c>
      <c r="U143" s="40" t="s">
        <v>37</v>
      </c>
      <c r="V143" s="144">
        <v>2.2120000000000001E-2</v>
      </c>
      <c r="W143" s="144">
        <f>V143*K143</f>
        <v>13.53744</v>
      </c>
      <c r="X143" s="144">
        <v>8.0960000000000004E-2</v>
      </c>
      <c r="Y143" s="144">
        <f>X143*K143</f>
        <v>49.547520000000006</v>
      </c>
      <c r="Z143" s="144">
        <v>0</v>
      </c>
      <c r="AA143" s="145">
        <f>Z143*K143</f>
        <v>0</v>
      </c>
      <c r="AR143" s="18" t="s">
        <v>139</v>
      </c>
      <c r="AT143" s="18" t="s">
        <v>135</v>
      </c>
      <c r="AU143" s="18" t="s">
        <v>140</v>
      </c>
      <c r="AY143" s="18" t="s">
        <v>134</v>
      </c>
      <c r="BE143" s="146">
        <f>IF(U143="základná",N143,0)</f>
        <v>0</v>
      </c>
      <c r="BF143" s="146">
        <f>IF(U143="znížená",N143,0)</f>
        <v>0</v>
      </c>
      <c r="BG143" s="146">
        <f>IF(U143="zákl. prenesená",N143,0)</f>
        <v>0</v>
      </c>
      <c r="BH143" s="146">
        <f>IF(U143="zníž. prenesená",N143,0)</f>
        <v>0</v>
      </c>
      <c r="BI143" s="146">
        <f>IF(U143="nulová",N143,0)</f>
        <v>0</v>
      </c>
      <c r="BJ143" s="18" t="s">
        <v>80</v>
      </c>
      <c r="BK143" s="147">
        <f>ROUND(L143*K143,3)</f>
        <v>0</v>
      </c>
      <c r="BL143" s="18" t="s">
        <v>139</v>
      </c>
      <c r="BM143" s="18" t="s">
        <v>227</v>
      </c>
    </row>
    <row r="144" spans="2:65" s="1" customFormat="1" ht="25.5" customHeight="1">
      <c r="B144" s="137"/>
      <c r="C144" s="138" t="s">
        <v>228</v>
      </c>
      <c r="D144" s="138" t="s">
        <v>135</v>
      </c>
      <c r="E144" s="139" t="s">
        <v>229</v>
      </c>
      <c r="F144" s="202" t="s">
        <v>230</v>
      </c>
      <c r="G144" s="202"/>
      <c r="H144" s="202"/>
      <c r="I144" s="202"/>
      <c r="J144" s="140" t="s">
        <v>166</v>
      </c>
      <c r="K144" s="141">
        <v>612</v>
      </c>
      <c r="L144" s="194">
        <v>0</v>
      </c>
      <c r="M144" s="194"/>
      <c r="N144" s="194">
        <f>ROUND(L144*K144,3)</f>
        <v>0</v>
      </c>
      <c r="O144" s="194"/>
      <c r="P144" s="194"/>
      <c r="Q144" s="194"/>
      <c r="R144" s="142"/>
      <c r="T144" s="143" t="s">
        <v>5</v>
      </c>
      <c r="U144" s="40" t="s">
        <v>37</v>
      </c>
      <c r="V144" s="144">
        <v>0.214</v>
      </c>
      <c r="W144" s="144">
        <f>V144*K144</f>
        <v>130.96799999999999</v>
      </c>
      <c r="X144" s="144">
        <v>0</v>
      </c>
      <c r="Y144" s="144">
        <f>X144*K144</f>
        <v>0</v>
      </c>
      <c r="Z144" s="144">
        <v>0</v>
      </c>
      <c r="AA144" s="145">
        <f>Z144*K144</f>
        <v>0</v>
      </c>
      <c r="AR144" s="18" t="s">
        <v>139</v>
      </c>
      <c r="AT144" s="18" t="s">
        <v>135</v>
      </c>
      <c r="AU144" s="18" t="s">
        <v>140</v>
      </c>
      <c r="AY144" s="18" t="s">
        <v>134</v>
      </c>
      <c r="BE144" s="146">
        <f>IF(U144="základná",N144,0)</f>
        <v>0</v>
      </c>
      <c r="BF144" s="146">
        <f>IF(U144="znížená",N144,0)</f>
        <v>0</v>
      </c>
      <c r="BG144" s="146">
        <f>IF(U144="zákl. prenesená",N144,0)</f>
        <v>0</v>
      </c>
      <c r="BH144" s="146">
        <f>IF(U144="zníž. prenesená",N144,0)</f>
        <v>0</v>
      </c>
      <c r="BI144" s="146">
        <f>IF(U144="nulová",N144,0)</f>
        <v>0</v>
      </c>
      <c r="BJ144" s="18" t="s">
        <v>80</v>
      </c>
      <c r="BK144" s="147">
        <f>ROUND(L144*K144,3)</f>
        <v>0</v>
      </c>
      <c r="BL144" s="18" t="s">
        <v>139</v>
      </c>
      <c r="BM144" s="18" t="s">
        <v>231</v>
      </c>
    </row>
    <row r="145" spans="2:65" s="1" customFormat="1" ht="25.5" customHeight="1">
      <c r="B145" s="137"/>
      <c r="C145" s="148" t="s">
        <v>232</v>
      </c>
      <c r="D145" s="148" t="s">
        <v>157</v>
      </c>
      <c r="E145" s="149" t="s">
        <v>233</v>
      </c>
      <c r="F145" s="203" t="s">
        <v>234</v>
      </c>
      <c r="G145" s="203"/>
      <c r="H145" s="203"/>
      <c r="I145" s="203"/>
      <c r="J145" s="150" t="s">
        <v>166</v>
      </c>
      <c r="K145" s="151">
        <v>612</v>
      </c>
      <c r="L145" s="195">
        <v>0</v>
      </c>
      <c r="M145" s="195"/>
      <c r="N145" s="195">
        <f>ROUND(L145*K145,3)</f>
        <v>0</v>
      </c>
      <c r="O145" s="194"/>
      <c r="P145" s="194"/>
      <c r="Q145" s="194"/>
      <c r="R145" s="142"/>
      <c r="T145" s="143" t="s">
        <v>5</v>
      </c>
      <c r="U145" s="40" t="s">
        <v>37</v>
      </c>
      <c r="V145" s="144">
        <v>0</v>
      </c>
      <c r="W145" s="144">
        <f>V145*K145</f>
        <v>0</v>
      </c>
      <c r="X145" s="144">
        <v>1E-3</v>
      </c>
      <c r="Y145" s="144">
        <f>X145*K145</f>
        <v>0.61199999999999999</v>
      </c>
      <c r="Z145" s="144">
        <v>0</v>
      </c>
      <c r="AA145" s="145">
        <f>Z145*K145</f>
        <v>0</v>
      </c>
      <c r="AR145" s="18" t="s">
        <v>161</v>
      </c>
      <c r="AT145" s="18" t="s">
        <v>157</v>
      </c>
      <c r="AU145" s="18" t="s">
        <v>140</v>
      </c>
      <c r="AY145" s="18" t="s">
        <v>134</v>
      </c>
      <c r="BE145" s="146">
        <f>IF(U145="základná",N145,0)</f>
        <v>0</v>
      </c>
      <c r="BF145" s="146">
        <f>IF(U145="znížená",N145,0)</f>
        <v>0</v>
      </c>
      <c r="BG145" s="146">
        <f>IF(U145="zákl. prenesená",N145,0)</f>
        <v>0</v>
      </c>
      <c r="BH145" s="146">
        <f>IF(U145="zníž. prenesená",N145,0)</f>
        <v>0</v>
      </c>
      <c r="BI145" s="146">
        <f>IF(U145="nulová",N145,0)</f>
        <v>0</v>
      </c>
      <c r="BJ145" s="18" t="s">
        <v>80</v>
      </c>
      <c r="BK145" s="147">
        <f>ROUND(L145*K145,3)</f>
        <v>0</v>
      </c>
      <c r="BL145" s="18" t="s">
        <v>139</v>
      </c>
      <c r="BM145" s="18" t="s">
        <v>235</v>
      </c>
    </row>
    <row r="146" spans="2:65" s="1" customFormat="1" ht="25.5" customHeight="1">
      <c r="B146" s="137"/>
      <c r="C146" s="138" t="s">
        <v>236</v>
      </c>
      <c r="D146" s="138" t="s">
        <v>135</v>
      </c>
      <c r="E146" s="139" t="s">
        <v>237</v>
      </c>
      <c r="F146" s="202" t="s">
        <v>238</v>
      </c>
      <c r="G146" s="202"/>
      <c r="H146" s="202"/>
      <c r="I146" s="202"/>
      <c r="J146" s="140" t="s">
        <v>166</v>
      </c>
      <c r="K146" s="141">
        <v>612</v>
      </c>
      <c r="L146" s="194">
        <v>0</v>
      </c>
      <c r="M146" s="194"/>
      <c r="N146" s="194">
        <f>ROUND(L146*K146,3)</f>
        <v>0</v>
      </c>
      <c r="O146" s="194"/>
      <c r="P146" s="194"/>
      <c r="Q146" s="194"/>
      <c r="R146" s="142"/>
      <c r="T146" s="143" t="s">
        <v>5</v>
      </c>
      <c r="U146" s="40" t="s">
        <v>37</v>
      </c>
      <c r="V146" s="144">
        <v>0.23</v>
      </c>
      <c r="W146" s="144">
        <f>V146*K146</f>
        <v>140.76000000000002</v>
      </c>
      <c r="X146" s="144">
        <v>0</v>
      </c>
      <c r="Y146" s="144">
        <f>X146*K146</f>
        <v>0</v>
      </c>
      <c r="Z146" s="144">
        <v>0</v>
      </c>
      <c r="AA146" s="145">
        <f>Z146*K146</f>
        <v>0</v>
      </c>
      <c r="AR146" s="18" t="s">
        <v>139</v>
      </c>
      <c r="AT146" s="18" t="s">
        <v>135</v>
      </c>
      <c r="AU146" s="18" t="s">
        <v>140</v>
      </c>
      <c r="AY146" s="18" t="s">
        <v>134</v>
      </c>
      <c r="BE146" s="146">
        <f>IF(U146="základná",N146,0)</f>
        <v>0</v>
      </c>
      <c r="BF146" s="146">
        <f>IF(U146="znížená",N146,0)</f>
        <v>0</v>
      </c>
      <c r="BG146" s="146">
        <f>IF(U146="zákl. prenesená",N146,0)</f>
        <v>0</v>
      </c>
      <c r="BH146" s="146">
        <f>IF(U146="zníž. prenesená",N146,0)</f>
        <v>0</v>
      </c>
      <c r="BI146" s="146">
        <f>IF(U146="nulová",N146,0)</f>
        <v>0</v>
      </c>
      <c r="BJ146" s="18" t="s">
        <v>80</v>
      </c>
      <c r="BK146" s="147">
        <f>ROUND(L146*K146,3)</f>
        <v>0</v>
      </c>
      <c r="BL146" s="18" t="s">
        <v>139</v>
      </c>
      <c r="BM146" s="18" t="s">
        <v>239</v>
      </c>
    </row>
    <row r="147" spans="2:65" s="1" customFormat="1" ht="25.5" customHeight="1">
      <c r="B147" s="137"/>
      <c r="C147" s="148" t="s">
        <v>240</v>
      </c>
      <c r="D147" s="148" t="s">
        <v>157</v>
      </c>
      <c r="E147" s="149" t="s">
        <v>241</v>
      </c>
      <c r="F147" s="203" t="s">
        <v>242</v>
      </c>
      <c r="G147" s="203"/>
      <c r="H147" s="203"/>
      <c r="I147" s="203"/>
      <c r="J147" s="150" t="s">
        <v>166</v>
      </c>
      <c r="K147" s="151">
        <v>612</v>
      </c>
      <c r="L147" s="195">
        <v>0</v>
      </c>
      <c r="M147" s="195"/>
      <c r="N147" s="195">
        <f>ROUND(L147*K147,3)</f>
        <v>0</v>
      </c>
      <c r="O147" s="194"/>
      <c r="P147" s="194"/>
      <c r="Q147" s="194"/>
      <c r="R147" s="142"/>
      <c r="T147" s="143" t="s">
        <v>5</v>
      </c>
      <c r="U147" s="40" t="s">
        <v>37</v>
      </c>
      <c r="V147" s="144">
        <v>0</v>
      </c>
      <c r="W147" s="144">
        <f>V147*K147</f>
        <v>0</v>
      </c>
      <c r="X147" s="144">
        <v>1E-3</v>
      </c>
      <c r="Y147" s="144">
        <f>X147*K147</f>
        <v>0.61199999999999999</v>
      </c>
      <c r="Z147" s="144">
        <v>0</v>
      </c>
      <c r="AA147" s="145">
        <f>Z147*K147</f>
        <v>0</v>
      </c>
      <c r="AR147" s="18" t="s">
        <v>161</v>
      </c>
      <c r="AT147" s="18" t="s">
        <v>157</v>
      </c>
      <c r="AU147" s="18" t="s">
        <v>140</v>
      </c>
      <c r="AY147" s="18" t="s">
        <v>134</v>
      </c>
      <c r="BE147" s="146">
        <f>IF(U147="základná",N147,0)</f>
        <v>0</v>
      </c>
      <c r="BF147" s="146">
        <f>IF(U147="znížená",N147,0)</f>
        <v>0</v>
      </c>
      <c r="BG147" s="146">
        <f>IF(U147="zákl. prenesená",N147,0)</f>
        <v>0</v>
      </c>
      <c r="BH147" s="146">
        <f>IF(U147="zníž. prenesená",N147,0)</f>
        <v>0</v>
      </c>
      <c r="BI147" s="146">
        <f>IF(U147="nulová",N147,0)</f>
        <v>0</v>
      </c>
      <c r="BJ147" s="18" t="s">
        <v>80</v>
      </c>
      <c r="BK147" s="147">
        <f>ROUND(L147*K147,3)</f>
        <v>0</v>
      </c>
      <c r="BL147" s="18" t="s">
        <v>139</v>
      </c>
      <c r="BM147" s="18" t="s">
        <v>243</v>
      </c>
    </row>
    <row r="148" spans="2:65" s="9" customFormat="1" ht="29.85" customHeight="1">
      <c r="B148" s="126"/>
      <c r="C148" s="127"/>
      <c r="D148" s="136" t="s">
        <v>113</v>
      </c>
      <c r="E148" s="136"/>
      <c r="F148" s="136"/>
      <c r="G148" s="136"/>
      <c r="H148" s="136"/>
      <c r="I148" s="136"/>
      <c r="J148" s="136"/>
      <c r="K148" s="136"/>
      <c r="L148" s="136"/>
      <c r="M148" s="136"/>
      <c r="N148" s="196">
        <f>BK148</f>
        <v>0</v>
      </c>
      <c r="O148" s="197"/>
      <c r="P148" s="197"/>
      <c r="Q148" s="197"/>
      <c r="R148" s="129"/>
      <c r="T148" s="130"/>
      <c r="U148" s="127"/>
      <c r="V148" s="127"/>
      <c r="W148" s="131">
        <f>SUM(W149:W155)</f>
        <v>12.84</v>
      </c>
      <c r="X148" s="127"/>
      <c r="Y148" s="131">
        <f>SUM(Y149:Y155)</f>
        <v>0</v>
      </c>
      <c r="Z148" s="127"/>
      <c r="AA148" s="132">
        <f>SUM(AA149:AA155)</f>
        <v>0</v>
      </c>
      <c r="AR148" s="133" t="s">
        <v>80</v>
      </c>
      <c r="AT148" s="134" t="s">
        <v>71</v>
      </c>
      <c r="AU148" s="134" t="s">
        <v>80</v>
      </c>
      <c r="AY148" s="133" t="s">
        <v>134</v>
      </c>
      <c r="BK148" s="135">
        <f>SUM(BK149:BK155)</f>
        <v>0</v>
      </c>
    </row>
    <row r="149" spans="2:65" s="1" customFormat="1" ht="25.5" customHeight="1">
      <c r="B149" s="137"/>
      <c r="C149" s="138" t="s">
        <v>244</v>
      </c>
      <c r="D149" s="138" t="s">
        <v>135</v>
      </c>
      <c r="E149" s="139" t="s">
        <v>245</v>
      </c>
      <c r="F149" s="202" t="s">
        <v>246</v>
      </c>
      <c r="G149" s="202"/>
      <c r="H149" s="202"/>
      <c r="I149" s="202"/>
      <c r="J149" s="140" t="s">
        <v>166</v>
      </c>
      <c r="K149" s="141">
        <v>321</v>
      </c>
      <c r="L149" s="194">
        <v>0</v>
      </c>
      <c r="M149" s="194"/>
      <c r="N149" s="194">
        <f t="shared" ref="N149:N155" si="10">ROUND(L149*K149,3)</f>
        <v>0</v>
      </c>
      <c r="O149" s="194"/>
      <c r="P149" s="194"/>
      <c r="Q149" s="194"/>
      <c r="R149" s="142"/>
      <c r="T149" s="143" t="s">
        <v>5</v>
      </c>
      <c r="U149" s="40" t="s">
        <v>37</v>
      </c>
      <c r="V149" s="144">
        <v>0.04</v>
      </c>
      <c r="W149" s="144">
        <f t="shared" ref="W149:W155" si="11">V149*K149</f>
        <v>12.84</v>
      </c>
      <c r="X149" s="144">
        <v>0</v>
      </c>
      <c r="Y149" s="144">
        <f t="shared" ref="Y149:Y155" si="12">X149*K149</f>
        <v>0</v>
      </c>
      <c r="Z149" s="144">
        <v>0</v>
      </c>
      <c r="AA149" s="145">
        <f t="shared" ref="AA149:AA155" si="13">Z149*K149</f>
        <v>0</v>
      </c>
      <c r="AR149" s="18" t="s">
        <v>139</v>
      </c>
      <c r="AT149" s="18" t="s">
        <v>135</v>
      </c>
      <c r="AU149" s="18" t="s">
        <v>140</v>
      </c>
      <c r="AY149" s="18" t="s">
        <v>134</v>
      </c>
      <c r="BE149" s="146">
        <f t="shared" ref="BE149:BE155" si="14">IF(U149="základná",N149,0)</f>
        <v>0</v>
      </c>
      <c r="BF149" s="146">
        <f t="shared" ref="BF149:BF155" si="15">IF(U149="znížená",N149,0)</f>
        <v>0</v>
      </c>
      <c r="BG149" s="146">
        <f t="shared" ref="BG149:BG155" si="16">IF(U149="zákl. prenesená",N149,0)</f>
        <v>0</v>
      </c>
      <c r="BH149" s="146">
        <f t="shared" ref="BH149:BH155" si="17">IF(U149="zníž. prenesená",N149,0)</f>
        <v>0</v>
      </c>
      <c r="BI149" s="146">
        <f t="shared" ref="BI149:BI155" si="18">IF(U149="nulová",N149,0)</f>
        <v>0</v>
      </c>
      <c r="BJ149" s="18" t="s">
        <v>80</v>
      </c>
      <c r="BK149" s="147">
        <f t="shared" ref="BK149:BK155" si="19">ROUND(L149*K149,3)</f>
        <v>0</v>
      </c>
      <c r="BL149" s="18" t="s">
        <v>139</v>
      </c>
      <c r="BM149" s="18" t="s">
        <v>247</v>
      </c>
    </row>
    <row r="150" spans="2:65" s="1" customFormat="1" ht="25.5" customHeight="1">
      <c r="B150" s="137"/>
      <c r="C150" s="138" t="s">
        <v>248</v>
      </c>
      <c r="D150" s="138" t="s">
        <v>135</v>
      </c>
      <c r="E150" s="139" t="s">
        <v>249</v>
      </c>
      <c r="F150" s="202" t="s">
        <v>250</v>
      </c>
      <c r="G150" s="202"/>
      <c r="H150" s="202"/>
      <c r="I150" s="202"/>
      <c r="J150" s="140" t="s">
        <v>160</v>
      </c>
      <c r="K150" s="141">
        <v>363.68</v>
      </c>
      <c r="L150" s="194">
        <v>0</v>
      </c>
      <c r="M150" s="194"/>
      <c r="N150" s="194">
        <f t="shared" si="10"/>
        <v>0</v>
      </c>
      <c r="O150" s="194"/>
      <c r="P150" s="194"/>
      <c r="Q150" s="194"/>
      <c r="R150" s="142"/>
      <c r="T150" s="143" t="s">
        <v>5</v>
      </c>
      <c r="U150" s="40" t="s">
        <v>37</v>
      </c>
      <c r="V150" s="144">
        <v>0</v>
      </c>
      <c r="W150" s="144">
        <f t="shared" si="11"/>
        <v>0</v>
      </c>
      <c r="X150" s="144">
        <v>0</v>
      </c>
      <c r="Y150" s="144">
        <f t="shared" si="12"/>
        <v>0</v>
      </c>
      <c r="Z150" s="144">
        <v>0</v>
      </c>
      <c r="AA150" s="145">
        <f t="shared" si="13"/>
        <v>0</v>
      </c>
      <c r="AR150" s="18" t="s">
        <v>139</v>
      </c>
      <c r="AT150" s="18" t="s">
        <v>135</v>
      </c>
      <c r="AU150" s="18" t="s">
        <v>140</v>
      </c>
      <c r="AY150" s="18" t="s">
        <v>134</v>
      </c>
      <c r="BE150" s="146">
        <f t="shared" si="14"/>
        <v>0</v>
      </c>
      <c r="BF150" s="146">
        <f t="shared" si="15"/>
        <v>0</v>
      </c>
      <c r="BG150" s="146">
        <f t="shared" si="16"/>
        <v>0</v>
      </c>
      <c r="BH150" s="146">
        <f t="shared" si="17"/>
        <v>0</v>
      </c>
      <c r="BI150" s="146">
        <f t="shared" si="18"/>
        <v>0</v>
      </c>
      <c r="BJ150" s="18" t="s">
        <v>80</v>
      </c>
      <c r="BK150" s="147">
        <f t="shared" si="19"/>
        <v>0</v>
      </c>
      <c r="BL150" s="18" t="s">
        <v>139</v>
      </c>
      <c r="BM150" s="18" t="s">
        <v>251</v>
      </c>
    </row>
    <row r="151" spans="2:65" s="1" customFormat="1" ht="25.5" customHeight="1">
      <c r="B151" s="137"/>
      <c r="C151" s="138" t="s">
        <v>252</v>
      </c>
      <c r="D151" s="138" t="s">
        <v>135</v>
      </c>
      <c r="E151" s="139" t="s">
        <v>253</v>
      </c>
      <c r="F151" s="202" t="s">
        <v>254</v>
      </c>
      <c r="G151" s="202"/>
      <c r="H151" s="202"/>
      <c r="I151" s="202"/>
      <c r="J151" s="140" t="s">
        <v>160</v>
      </c>
      <c r="K151" s="141">
        <v>52.6</v>
      </c>
      <c r="L151" s="194">
        <v>0</v>
      </c>
      <c r="M151" s="194"/>
      <c r="N151" s="194">
        <f t="shared" si="10"/>
        <v>0</v>
      </c>
      <c r="O151" s="194"/>
      <c r="P151" s="194"/>
      <c r="Q151" s="194"/>
      <c r="R151" s="142"/>
      <c r="T151" s="143" t="s">
        <v>5</v>
      </c>
      <c r="U151" s="40" t="s">
        <v>37</v>
      </c>
      <c r="V151" s="144">
        <v>0</v>
      </c>
      <c r="W151" s="144">
        <f t="shared" si="11"/>
        <v>0</v>
      </c>
      <c r="X151" s="144">
        <v>0</v>
      </c>
      <c r="Y151" s="144">
        <f t="shared" si="12"/>
        <v>0</v>
      </c>
      <c r="Z151" s="144">
        <v>0</v>
      </c>
      <c r="AA151" s="145">
        <f t="shared" si="13"/>
        <v>0</v>
      </c>
      <c r="AR151" s="18" t="s">
        <v>139</v>
      </c>
      <c r="AT151" s="18" t="s">
        <v>135</v>
      </c>
      <c r="AU151" s="18" t="s">
        <v>140</v>
      </c>
      <c r="AY151" s="18" t="s">
        <v>134</v>
      </c>
      <c r="BE151" s="146">
        <f t="shared" si="14"/>
        <v>0</v>
      </c>
      <c r="BF151" s="146">
        <f t="shared" si="15"/>
        <v>0</v>
      </c>
      <c r="BG151" s="146">
        <f t="shared" si="16"/>
        <v>0</v>
      </c>
      <c r="BH151" s="146">
        <f t="shared" si="17"/>
        <v>0</v>
      </c>
      <c r="BI151" s="146">
        <f t="shared" si="18"/>
        <v>0</v>
      </c>
      <c r="BJ151" s="18" t="s">
        <v>80</v>
      </c>
      <c r="BK151" s="147">
        <f t="shared" si="19"/>
        <v>0</v>
      </c>
      <c r="BL151" s="18" t="s">
        <v>139</v>
      </c>
      <c r="BM151" s="18" t="s">
        <v>255</v>
      </c>
    </row>
    <row r="152" spans="2:65" s="1" customFormat="1" ht="25.5" customHeight="1">
      <c r="B152" s="137"/>
      <c r="C152" s="148" t="s">
        <v>256</v>
      </c>
      <c r="D152" s="148" t="s">
        <v>157</v>
      </c>
      <c r="E152" s="149" t="s">
        <v>257</v>
      </c>
      <c r="F152" s="203" t="s">
        <v>258</v>
      </c>
      <c r="G152" s="203"/>
      <c r="H152" s="203"/>
      <c r="I152" s="203"/>
      <c r="J152" s="150" t="s">
        <v>199</v>
      </c>
      <c r="K152" s="151">
        <v>2</v>
      </c>
      <c r="L152" s="195">
        <v>0</v>
      </c>
      <c r="M152" s="195"/>
      <c r="N152" s="195">
        <f t="shared" si="10"/>
        <v>0</v>
      </c>
      <c r="O152" s="194"/>
      <c r="P152" s="194"/>
      <c r="Q152" s="194"/>
      <c r="R152" s="142"/>
      <c r="T152" s="143" t="s">
        <v>5</v>
      </c>
      <c r="U152" s="40" t="s">
        <v>37</v>
      </c>
      <c r="V152" s="144">
        <v>0</v>
      </c>
      <c r="W152" s="144">
        <f t="shared" si="11"/>
        <v>0</v>
      </c>
      <c r="X152" s="144">
        <v>0</v>
      </c>
      <c r="Y152" s="144">
        <f t="shared" si="12"/>
        <v>0</v>
      </c>
      <c r="Z152" s="144">
        <v>0</v>
      </c>
      <c r="AA152" s="145">
        <f t="shared" si="13"/>
        <v>0</v>
      </c>
      <c r="AR152" s="18" t="s">
        <v>161</v>
      </c>
      <c r="AT152" s="18" t="s">
        <v>157</v>
      </c>
      <c r="AU152" s="18" t="s">
        <v>140</v>
      </c>
      <c r="AY152" s="18" t="s">
        <v>134</v>
      </c>
      <c r="BE152" s="146">
        <f t="shared" si="14"/>
        <v>0</v>
      </c>
      <c r="BF152" s="146">
        <f t="shared" si="15"/>
        <v>0</v>
      </c>
      <c r="BG152" s="146">
        <f t="shared" si="16"/>
        <v>0</v>
      </c>
      <c r="BH152" s="146">
        <f t="shared" si="17"/>
        <v>0</v>
      </c>
      <c r="BI152" s="146">
        <f t="shared" si="18"/>
        <v>0</v>
      </c>
      <c r="BJ152" s="18" t="s">
        <v>80</v>
      </c>
      <c r="BK152" s="147">
        <f t="shared" si="19"/>
        <v>0</v>
      </c>
      <c r="BL152" s="18" t="s">
        <v>139</v>
      </c>
      <c r="BM152" s="18" t="s">
        <v>259</v>
      </c>
    </row>
    <row r="153" spans="2:65" s="1" customFormat="1" ht="25.5" customHeight="1">
      <c r="B153" s="137"/>
      <c r="C153" s="138" t="s">
        <v>260</v>
      </c>
      <c r="D153" s="138" t="s">
        <v>135</v>
      </c>
      <c r="E153" s="139" t="s">
        <v>261</v>
      </c>
      <c r="F153" s="202" t="s">
        <v>262</v>
      </c>
      <c r="G153" s="202"/>
      <c r="H153" s="202"/>
      <c r="I153" s="202"/>
      <c r="J153" s="140" t="s">
        <v>199</v>
      </c>
      <c r="K153" s="141">
        <v>2</v>
      </c>
      <c r="L153" s="194">
        <v>0</v>
      </c>
      <c r="M153" s="194"/>
      <c r="N153" s="194">
        <f t="shared" si="10"/>
        <v>0</v>
      </c>
      <c r="O153" s="194"/>
      <c r="P153" s="194"/>
      <c r="Q153" s="194"/>
      <c r="R153" s="142"/>
      <c r="T153" s="143" t="s">
        <v>5</v>
      </c>
      <c r="U153" s="40" t="s">
        <v>37</v>
      </c>
      <c r="V153" s="144">
        <v>0</v>
      </c>
      <c r="W153" s="144">
        <f t="shared" si="11"/>
        <v>0</v>
      </c>
      <c r="X153" s="144">
        <v>0</v>
      </c>
      <c r="Y153" s="144">
        <f t="shared" si="12"/>
        <v>0</v>
      </c>
      <c r="Z153" s="144">
        <v>0</v>
      </c>
      <c r="AA153" s="145">
        <f t="shared" si="13"/>
        <v>0</v>
      </c>
      <c r="AR153" s="18" t="s">
        <v>139</v>
      </c>
      <c r="AT153" s="18" t="s">
        <v>135</v>
      </c>
      <c r="AU153" s="18" t="s">
        <v>140</v>
      </c>
      <c r="AY153" s="18" t="s">
        <v>134</v>
      </c>
      <c r="BE153" s="146">
        <f t="shared" si="14"/>
        <v>0</v>
      </c>
      <c r="BF153" s="146">
        <f t="shared" si="15"/>
        <v>0</v>
      </c>
      <c r="BG153" s="146">
        <f t="shared" si="16"/>
        <v>0</v>
      </c>
      <c r="BH153" s="146">
        <f t="shared" si="17"/>
        <v>0</v>
      </c>
      <c r="BI153" s="146">
        <f t="shared" si="18"/>
        <v>0</v>
      </c>
      <c r="BJ153" s="18" t="s">
        <v>80</v>
      </c>
      <c r="BK153" s="147">
        <f t="shared" si="19"/>
        <v>0</v>
      </c>
      <c r="BL153" s="18" t="s">
        <v>139</v>
      </c>
      <c r="BM153" s="18" t="s">
        <v>263</v>
      </c>
    </row>
    <row r="154" spans="2:65" s="1" customFormat="1" ht="25.5" customHeight="1">
      <c r="B154" s="137"/>
      <c r="C154" s="148" t="s">
        <v>264</v>
      </c>
      <c r="D154" s="148" t="s">
        <v>157</v>
      </c>
      <c r="E154" s="149" t="s">
        <v>265</v>
      </c>
      <c r="F154" s="203" t="s">
        <v>266</v>
      </c>
      <c r="G154" s="203"/>
      <c r="H154" s="203"/>
      <c r="I154" s="203"/>
      <c r="J154" s="150" t="s">
        <v>267</v>
      </c>
      <c r="K154" s="151">
        <v>1</v>
      </c>
      <c r="L154" s="195">
        <v>0</v>
      </c>
      <c r="M154" s="195"/>
      <c r="N154" s="195">
        <f t="shared" si="10"/>
        <v>0</v>
      </c>
      <c r="O154" s="194"/>
      <c r="P154" s="194"/>
      <c r="Q154" s="194"/>
      <c r="R154" s="142"/>
      <c r="T154" s="143" t="s">
        <v>5</v>
      </c>
      <c r="U154" s="40" t="s">
        <v>37</v>
      </c>
      <c r="V154" s="144">
        <v>0</v>
      </c>
      <c r="W154" s="144">
        <f t="shared" si="11"/>
        <v>0</v>
      </c>
      <c r="X154" s="144">
        <v>0</v>
      </c>
      <c r="Y154" s="144">
        <f t="shared" si="12"/>
        <v>0</v>
      </c>
      <c r="Z154" s="144">
        <v>0</v>
      </c>
      <c r="AA154" s="145">
        <f t="shared" si="13"/>
        <v>0</v>
      </c>
      <c r="AR154" s="18" t="s">
        <v>161</v>
      </c>
      <c r="AT154" s="18" t="s">
        <v>157</v>
      </c>
      <c r="AU154" s="18" t="s">
        <v>140</v>
      </c>
      <c r="AY154" s="18" t="s">
        <v>134</v>
      </c>
      <c r="BE154" s="146">
        <f t="shared" si="14"/>
        <v>0</v>
      </c>
      <c r="BF154" s="146">
        <f t="shared" si="15"/>
        <v>0</v>
      </c>
      <c r="BG154" s="146">
        <f t="shared" si="16"/>
        <v>0</v>
      </c>
      <c r="BH154" s="146">
        <f t="shared" si="17"/>
        <v>0</v>
      </c>
      <c r="BI154" s="146">
        <f t="shared" si="18"/>
        <v>0</v>
      </c>
      <c r="BJ154" s="18" t="s">
        <v>80</v>
      </c>
      <c r="BK154" s="147">
        <f t="shared" si="19"/>
        <v>0</v>
      </c>
      <c r="BL154" s="18" t="s">
        <v>139</v>
      </c>
      <c r="BM154" s="18" t="s">
        <v>268</v>
      </c>
    </row>
    <row r="155" spans="2:65" s="1" customFormat="1" ht="38.25" customHeight="1">
      <c r="B155" s="137"/>
      <c r="C155" s="148" t="s">
        <v>269</v>
      </c>
      <c r="D155" s="148" t="s">
        <v>157</v>
      </c>
      <c r="E155" s="149" t="s">
        <v>270</v>
      </c>
      <c r="F155" s="203" t="s">
        <v>271</v>
      </c>
      <c r="G155" s="203"/>
      <c r="H155" s="203"/>
      <c r="I155" s="203"/>
      <c r="J155" s="150" t="s">
        <v>272</v>
      </c>
      <c r="K155" s="151">
        <v>1</v>
      </c>
      <c r="L155" s="195">
        <v>0</v>
      </c>
      <c r="M155" s="195"/>
      <c r="N155" s="195">
        <f t="shared" si="10"/>
        <v>0</v>
      </c>
      <c r="O155" s="194"/>
      <c r="P155" s="194"/>
      <c r="Q155" s="194"/>
      <c r="R155" s="142"/>
      <c r="T155" s="143" t="s">
        <v>5</v>
      </c>
      <c r="U155" s="40" t="s">
        <v>37</v>
      </c>
      <c r="V155" s="144">
        <v>0</v>
      </c>
      <c r="W155" s="144">
        <f t="shared" si="11"/>
        <v>0</v>
      </c>
      <c r="X155" s="144">
        <v>0</v>
      </c>
      <c r="Y155" s="144">
        <f t="shared" si="12"/>
        <v>0</v>
      </c>
      <c r="Z155" s="144">
        <v>0</v>
      </c>
      <c r="AA155" s="145">
        <f t="shared" si="13"/>
        <v>0</v>
      </c>
      <c r="AR155" s="18" t="s">
        <v>161</v>
      </c>
      <c r="AT155" s="18" t="s">
        <v>157</v>
      </c>
      <c r="AU155" s="18" t="s">
        <v>140</v>
      </c>
      <c r="AY155" s="18" t="s">
        <v>134</v>
      </c>
      <c r="BE155" s="146">
        <f t="shared" si="14"/>
        <v>0</v>
      </c>
      <c r="BF155" s="146">
        <f t="shared" si="15"/>
        <v>0</v>
      </c>
      <c r="BG155" s="146">
        <f t="shared" si="16"/>
        <v>0</v>
      </c>
      <c r="BH155" s="146">
        <f t="shared" si="17"/>
        <v>0</v>
      </c>
      <c r="BI155" s="146">
        <f t="shared" si="18"/>
        <v>0</v>
      </c>
      <c r="BJ155" s="18" t="s">
        <v>80</v>
      </c>
      <c r="BK155" s="147">
        <f t="shared" si="19"/>
        <v>0</v>
      </c>
      <c r="BL155" s="18" t="s">
        <v>139</v>
      </c>
      <c r="BM155" s="18" t="s">
        <v>273</v>
      </c>
    </row>
    <row r="156" spans="2:65" s="9" customFormat="1" ht="29.85" customHeight="1">
      <c r="B156" s="126"/>
      <c r="C156" s="127"/>
      <c r="D156" s="136" t="s">
        <v>114</v>
      </c>
      <c r="E156" s="136"/>
      <c r="F156" s="136"/>
      <c r="G156" s="136"/>
      <c r="H156" s="136"/>
      <c r="I156" s="136"/>
      <c r="J156" s="136"/>
      <c r="K156" s="136"/>
      <c r="L156" s="136"/>
      <c r="M156" s="136"/>
      <c r="N156" s="196">
        <f>BK156</f>
        <v>0</v>
      </c>
      <c r="O156" s="197"/>
      <c r="P156" s="197"/>
      <c r="Q156" s="197"/>
      <c r="R156" s="129"/>
      <c r="T156" s="130"/>
      <c r="U156" s="127"/>
      <c r="V156" s="127"/>
      <c r="W156" s="131">
        <f>W157</f>
        <v>52.318747000000002</v>
      </c>
      <c r="X156" s="127"/>
      <c r="Y156" s="131">
        <f>Y157</f>
        <v>0</v>
      </c>
      <c r="Z156" s="127"/>
      <c r="AA156" s="132">
        <f>AA157</f>
        <v>0</v>
      </c>
      <c r="AR156" s="133" t="s">
        <v>80</v>
      </c>
      <c r="AT156" s="134" t="s">
        <v>71</v>
      </c>
      <c r="AU156" s="134" t="s">
        <v>80</v>
      </c>
      <c r="AY156" s="133" t="s">
        <v>134</v>
      </c>
      <c r="BK156" s="135">
        <f>BK157</f>
        <v>0</v>
      </c>
    </row>
    <row r="157" spans="2:65" s="1" customFormat="1" ht="38.25" customHeight="1">
      <c r="B157" s="137"/>
      <c r="C157" s="138" t="s">
        <v>274</v>
      </c>
      <c r="D157" s="138" t="s">
        <v>135</v>
      </c>
      <c r="E157" s="139" t="s">
        <v>275</v>
      </c>
      <c r="F157" s="202" t="s">
        <v>276</v>
      </c>
      <c r="G157" s="202"/>
      <c r="H157" s="202"/>
      <c r="I157" s="202"/>
      <c r="J157" s="140" t="s">
        <v>160</v>
      </c>
      <c r="K157" s="141">
        <v>507.94900000000001</v>
      </c>
      <c r="L157" s="194">
        <v>0</v>
      </c>
      <c r="M157" s="194"/>
      <c r="N157" s="194">
        <f>ROUND(L157*K157,3)</f>
        <v>0</v>
      </c>
      <c r="O157" s="194"/>
      <c r="P157" s="194"/>
      <c r="Q157" s="194"/>
      <c r="R157" s="142"/>
      <c r="T157" s="143" t="s">
        <v>5</v>
      </c>
      <c r="U157" s="40" t="s">
        <v>37</v>
      </c>
      <c r="V157" s="144">
        <v>0.10299999999999999</v>
      </c>
      <c r="W157" s="144">
        <f>V157*K157</f>
        <v>52.318747000000002</v>
      </c>
      <c r="X157" s="144">
        <v>0</v>
      </c>
      <c r="Y157" s="144">
        <f>X157*K157</f>
        <v>0</v>
      </c>
      <c r="Z157" s="144">
        <v>0</v>
      </c>
      <c r="AA157" s="145">
        <f>Z157*K157</f>
        <v>0</v>
      </c>
      <c r="AR157" s="18" t="s">
        <v>139</v>
      </c>
      <c r="AT157" s="18" t="s">
        <v>135</v>
      </c>
      <c r="AU157" s="18" t="s">
        <v>140</v>
      </c>
      <c r="AY157" s="18" t="s">
        <v>134</v>
      </c>
      <c r="BE157" s="146">
        <f>IF(U157="základná",N157,0)</f>
        <v>0</v>
      </c>
      <c r="BF157" s="146">
        <f>IF(U157="znížená",N157,0)</f>
        <v>0</v>
      </c>
      <c r="BG157" s="146">
        <f>IF(U157="zákl. prenesená",N157,0)</f>
        <v>0</v>
      </c>
      <c r="BH157" s="146">
        <f>IF(U157="zníž. prenesená",N157,0)</f>
        <v>0</v>
      </c>
      <c r="BI157" s="146">
        <f>IF(U157="nulová",N157,0)</f>
        <v>0</v>
      </c>
      <c r="BJ157" s="18" t="s">
        <v>80</v>
      </c>
      <c r="BK157" s="147">
        <f>ROUND(L157*K157,3)</f>
        <v>0</v>
      </c>
      <c r="BL157" s="18" t="s">
        <v>139</v>
      </c>
      <c r="BM157" s="18" t="s">
        <v>277</v>
      </c>
    </row>
    <row r="158" spans="2:65" s="9" customFormat="1" ht="37.35" customHeight="1">
      <c r="B158" s="126"/>
      <c r="C158" s="127"/>
      <c r="D158" s="128" t="s">
        <v>115</v>
      </c>
      <c r="E158" s="128"/>
      <c r="F158" s="128"/>
      <c r="G158" s="128"/>
      <c r="H158" s="128"/>
      <c r="I158" s="128"/>
      <c r="J158" s="128"/>
      <c r="K158" s="128"/>
      <c r="L158" s="128"/>
      <c r="M158" s="128"/>
      <c r="N158" s="198">
        <f>BK158</f>
        <v>0</v>
      </c>
      <c r="O158" s="199"/>
      <c r="P158" s="199"/>
      <c r="Q158" s="199"/>
      <c r="R158" s="129"/>
      <c r="T158" s="130"/>
      <c r="U158" s="127"/>
      <c r="V158" s="127"/>
      <c r="W158" s="131">
        <f>W159+W161</f>
        <v>0</v>
      </c>
      <c r="X158" s="127"/>
      <c r="Y158" s="131">
        <f>Y159+Y161</f>
        <v>0</v>
      </c>
      <c r="Z158" s="127"/>
      <c r="AA158" s="132">
        <f>AA159+AA161</f>
        <v>0</v>
      </c>
      <c r="AR158" s="133" t="s">
        <v>80</v>
      </c>
      <c r="AT158" s="134" t="s">
        <v>71</v>
      </c>
      <c r="AU158" s="134" t="s">
        <v>72</v>
      </c>
      <c r="AY158" s="133" t="s">
        <v>134</v>
      </c>
      <c r="BK158" s="135">
        <f>BK159+BK161</f>
        <v>0</v>
      </c>
    </row>
    <row r="159" spans="2:65" s="9" customFormat="1" ht="19.95" customHeight="1">
      <c r="B159" s="126"/>
      <c r="C159" s="127"/>
      <c r="D159" s="136" t="s">
        <v>116</v>
      </c>
      <c r="E159" s="136"/>
      <c r="F159" s="136"/>
      <c r="G159" s="136"/>
      <c r="H159" s="136"/>
      <c r="I159" s="136"/>
      <c r="J159" s="136"/>
      <c r="K159" s="136"/>
      <c r="L159" s="136"/>
      <c r="M159" s="136"/>
      <c r="N159" s="200">
        <f>BK159</f>
        <v>0</v>
      </c>
      <c r="O159" s="201"/>
      <c r="P159" s="201"/>
      <c r="Q159" s="201"/>
      <c r="R159" s="129"/>
      <c r="T159" s="130"/>
      <c r="U159" s="127"/>
      <c r="V159" s="127"/>
      <c r="W159" s="131">
        <f>W160</f>
        <v>0</v>
      </c>
      <c r="X159" s="127"/>
      <c r="Y159" s="131">
        <f>Y160</f>
        <v>0</v>
      </c>
      <c r="Z159" s="127"/>
      <c r="AA159" s="132">
        <f>AA160</f>
        <v>0</v>
      </c>
      <c r="AR159" s="133" t="s">
        <v>80</v>
      </c>
      <c r="AT159" s="134" t="s">
        <v>71</v>
      </c>
      <c r="AU159" s="134" t="s">
        <v>80</v>
      </c>
      <c r="AY159" s="133" t="s">
        <v>134</v>
      </c>
      <c r="BK159" s="135">
        <f>BK160</f>
        <v>0</v>
      </c>
    </row>
    <row r="160" spans="2:65" s="1" customFormat="1" ht="25.5" customHeight="1">
      <c r="B160" s="137"/>
      <c r="C160" s="138" t="s">
        <v>278</v>
      </c>
      <c r="D160" s="138" t="s">
        <v>135</v>
      </c>
      <c r="E160" s="139" t="s">
        <v>279</v>
      </c>
      <c r="F160" s="202" t="s">
        <v>280</v>
      </c>
      <c r="G160" s="202"/>
      <c r="H160" s="202"/>
      <c r="I160" s="202"/>
      <c r="J160" s="140" t="s">
        <v>281</v>
      </c>
      <c r="K160" s="141">
        <v>800</v>
      </c>
      <c r="L160" s="194">
        <v>0</v>
      </c>
      <c r="M160" s="194"/>
      <c r="N160" s="194">
        <f>ROUND(L160*K160,3)</f>
        <v>0</v>
      </c>
      <c r="O160" s="194"/>
      <c r="P160" s="194"/>
      <c r="Q160" s="194"/>
      <c r="R160" s="142"/>
      <c r="T160" s="143" t="s">
        <v>5</v>
      </c>
      <c r="U160" s="40" t="s">
        <v>37</v>
      </c>
      <c r="V160" s="144">
        <v>0</v>
      </c>
      <c r="W160" s="144">
        <f>V160*K160</f>
        <v>0</v>
      </c>
      <c r="X160" s="144">
        <v>0</v>
      </c>
      <c r="Y160" s="144">
        <f>X160*K160</f>
        <v>0</v>
      </c>
      <c r="Z160" s="144">
        <v>0</v>
      </c>
      <c r="AA160" s="145">
        <f>Z160*K160</f>
        <v>0</v>
      </c>
      <c r="AR160" s="18" t="s">
        <v>139</v>
      </c>
      <c r="AT160" s="18" t="s">
        <v>135</v>
      </c>
      <c r="AU160" s="18" t="s">
        <v>140</v>
      </c>
      <c r="AY160" s="18" t="s">
        <v>134</v>
      </c>
      <c r="BE160" s="146">
        <f>IF(U160="základná",N160,0)</f>
        <v>0</v>
      </c>
      <c r="BF160" s="146">
        <f>IF(U160="znížená",N160,0)</f>
        <v>0</v>
      </c>
      <c r="BG160" s="146">
        <f>IF(U160="zákl. prenesená",N160,0)</f>
        <v>0</v>
      </c>
      <c r="BH160" s="146">
        <f>IF(U160="zníž. prenesená",N160,0)</f>
        <v>0</v>
      </c>
      <c r="BI160" s="146">
        <f>IF(U160="nulová",N160,0)</f>
        <v>0</v>
      </c>
      <c r="BJ160" s="18" t="s">
        <v>80</v>
      </c>
      <c r="BK160" s="147">
        <f>ROUND(L160*K160,3)</f>
        <v>0</v>
      </c>
      <c r="BL160" s="18" t="s">
        <v>139</v>
      </c>
      <c r="BM160" s="18" t="s">
        <v>282</v>
      </c>
    </row>
    <row r="161" spans="2:65" s="9" customFormat="1" ht="29.85" customHeight="1">
      <c r="B161" s="126"/>
      <c r="C161" s="127"/>
      <c r="D161" s="136" t="s">
        <v>117</v>
      </c>
      <c r="E161" s="136"/>
      <c r="F161" s="136"/>
      <c r="G161" s="136"/>
      <c r="H161" s="136"/>
      <c r="I161" s="136"/>
      <c r="J161" s="136"/>
      <c r="K161" s="136"/>
      <c r="L161" s="136"/>
      <c r="M161" s="136"/>
      <c r="N161" s="204">
        <f>BK161</f>
        <v>0</v>
      </c>
      <c r="O161" s="205"/>
      <c r="P161" s="205"/>
      <c r="Q161" s="205"/>
      <c r="R161" s="129"/>
      <c r="T161" s="130"/>
      <c r="U161" s="127"/>
      <c r="V161" s="127"/>
      <c r="W161" s="131">
        <f>W162</f>
        <v>0</v>
      </c>
      <c r="X161" s="127"/>
      <c r="Y161" s="131">
        <f>Y162</f>
        <v>0</v>
      </c>
      <c r="Z161" s="127"/>
      <c r="AA161" s="132">
        <f>AA162</f>
        <v>0</v>
      </c>
      <c r="AR161" s="133" t="s">
        <v>80</v>
      </c>
      <c r="AT161" s="134" t="s">
        <v>71</v>
      </c>
      <c r="AU161" s="134" t="s">
        <v>80</v>
      </c>
      <c r="AY161" s="133" t="s">
        <v>134</v>
      </c>
      <c r="BK161" s="135">
        <f>BK162</f>
        <v>0</v>
      </c>
    </row>
    <row r="162" spans="2:65" s="9" customFormat="1" ht="14.85" customHeight="1">
      <c r="B162" s="126"/>
      <c r="C162" s="127"/>
      <c r="D162" s="136" t="s">
        <v>118</v>
      </c>
      <c r="E162" s="136"/>
      <c r="F162" s="136"/>
      <c r="G162" s="136"/>
      <c r="H162" s="136"/>
      <c r="I162" s="136"/>
      <c r="J162" s="136"/>
      <c r="K162" s="136"/>
      <c r="L162" s="136"/>
      <c r="M162" s="136"/>
      <c r="N162" s="200">
        <f>BK162</f>
        <v>0</v>
      </c>
      <c r="O162" s="201"/>
      <c r="P162" s="201"/>
      <c r="Q162" s="201"/>
      <c r="R162" s="129"/>
      <c r="T162" s="130"/>
      <c r="U162" s="127"/>
      <c r="V162" s="127"/>
      <c r="W162" s="131">
        <f>SUM(W163:W165)</f>
        <v>0</v>
      </c>
      <c r="X162" s="127"/>
      <c r="Y162" s="131">
        <f>SUM(Y163:Y165)</f>
        <v>0</v>
      </c>
      <c r="Z162" s="127"/>
      <c r="AA162" s="132">
        <f>SUM(AA163:AA165)</f>
        <v>0</v>
      </c>
      <c r="AR162" s="133" t="s">
        <v>80</v>
      </c>
      <c r="AT162" s="134" t="s">
        <v>71</v>
      </c>
      <c r="AU162" s="134" t="s">
        <v>140</v>
      </c>
      <c r="AY162" s="133" t="s">
        <v>134</v>
      </c>
      <c r="BK162" s="135">
        <f>SUM(BK163:BK165)</f>
        <v>0</v>
      </c>
    </row>
    <row r="163" spans="2:65" s="1" customFormat="1" ht="38.25" customHeight="1">
      <c r="B163" s="137"/>
      <c r="C163" s="148" t="s">
        <v>283</v>
      </c>
      <c r="D163" s="148" t="s">
        <v>157</v>
      </c>
      <c r="E163" s="149" t="s">
        <v>284</v>
      </c>
      <c r="F163" s="203" t="s">
        <v>285</v>
      </c>
      <c r="G163" s="203"/>
      <c r="H163" s="203"/>
      <c r="I163" s="203"/>
      <c r="J163" s="150" t="s">
        <v>166</v>
      </c>
      <c r="K163" s="151">
        <v>436.8</v>
      </c>
      <c r="L163" s="195">
        <v>0</v>
      </c>
      <c r="M163" s="195"/>
      <c r="N163" s="195">
        <f>ROUND(L163*K163,3)</f>
        <v>0</v>
      </c>
      <c r="O163" s="194"/>
      <c r="P163" s="194"/>
      <c r="Q163" s="194"/>
      <c r="R163" s="142"/>
      <c r="T163" s="143" t="s">
        <v>5</v>
      </c>
      <c r="U163" s="40" t="s">
        <v>37</v>
      </c>
      <c r="V163" s="144">
        <v>0</v>
      </c>
      <c r="W163" s="144">
        <f>V163*K163</f>
        <v>0</v>
      </c>
      <c r="X163" s="144">
        <v>0</v>
      </c>
      <c r="Y163" s="144">
        <f>X163*K163</f>
        <v>0</v>
      </c>
      <c r="Z163" s="144">
        <v>0</v>
      </c>
      <c r="AA163" s="145">
        <f>Z163*K163</f>
        <v>0</v>
      </c>
      <c r="AR163" s="18" t="s">
        <v>161</v>
      </c>
      <c r="AT163" s="18" t="s">
        <v>157</v>
      </c>
      <c r="AU163" s="18" t="s">
        <v>145</v>
      </c>
      <c r="AY163" s="18" t="s">
        <v>134</v>
      </c>
      <c r="BE163" s="146">
        <f>IF(U163="základná",N163,0)</f>
        <v>0</v>
      </c>
      <c r="BF163" s="146">
        <f>IF(U163="znížená",N163,0)</f>
        <v>0</v>
      </c>
      <c r="BG163" s="146">
        <f>IF(U163="zákl. prenesená",N163,0)</f>
        <v>0</v>
      </c>
      <c r="BH163" s="146">
        <f>IF(U163="zníž. prenesená",N163,0)</f>
        <v>0</v>
      </c>
      <c r="BI163" s="146">
        <f>IF(U163="nulová",N163,0)</f>
        <v>0</v>
      </c>
      <c r="BJ163" s="18" t="s">
        <v>80</v>
      </c>
      <c r="BK163" s="147">
        <f>ROUND(L163*K163,3)</f>
        <v>0</v>
      </c>
      <c r="BL163" s="18" t="s">
        <v>139</v>
      </c>
      <c r="BM163" s="18" t="s">
        <v>286</v>
      </c>
    </row>
    <row r="164" spans="2:65" s="1" customFormat="1" ht="63.75" customHeight="1">
      <c r="B164" s="137"/>
      <c r="C164" s="138" t="s">
        <v>287</v>
      </c>
      <c r="D164" s="138" t="s">
        <v>135</v>
      </c>
      <c r="E164" s="139" t="s">
        <v>288</v>
      </c>
      <c r="F164" s="202" t="s">
        <v>289</v>
      </c>
      <c r="G164" s="202"/>
      <c r="H164" s="202"/>
      <c r="I164" s="202"/>
      <c r="J164" s="140" t="s">
        <v>166</v>
      </c>
      <c r="K164" s="141">
        <v>436.8</v>
      </c>
      <c r="L164" s="194">
        <v>0</v>
      </c>
      <c r="M164" s="194"/>
      <c r="N164" s="194">
        <f>ROUND(L164*K164,3)</f>
        <v>0</v>
      </c>
      <c r="O164" s="194"/>
      <c r="P164" s="194"/>
      <c r="Q164" s="194"/>
      <c r="R164" s="142"/>
      <c r="T164" s="143" t="s">
        <v>5</v>
      </c>
      <c r="U164" s="40" t="s">
        <v>37</v>
      </c>
      <c r="V164" s="144">
        <v>0</v>
      </c>
      <c r="W164" s="144">
        <f>V164*K164</f>
        <v>0</v>
      </c>
      <c r="X164" s="144">
        <v>0</v>
      </c>
      <c r="Y164" s="144">
        <f>X164*K164</f>
        <v>0</v>
      </c>
      <c r="Z164" s="144">
        <v>0</v>
      </c>
      <c r="AA164" s="145">
        <f>Z164*K164</f>
        <v>0</v>
      </c>
      <c r="AR164" s="18" t="s">
        <v>139</v>
      </c>
      <c r="AT164" s="18" t="s">
        <v>135</v>
      </c>
      <c r="AU164" s="18" t="s">
        <v>145</v>
      </c>
      <c r="AY164" s="18" t="s">
        <v>134</v>
      </c>
      <c r="BE164" s="146">
        <f>IF(U164="základná",N164,0)</f>
        <v>0</v>
      </c>
      <c r="BF164" s="146">
        <f>IF(U164="znížená",N164,0)</f>
        <v>0</v>
      </c>
      <c r="BG164" s="146">
        <f>IF(U164="zákl. prenesená",N164,0)</f>
        <v>0</v>
      </c>
      <c r="BH164" s="146">
        <f>IF(U164="zníž. prenesená",N164,0)</f>
        <v>0</v>
      </c>
      <c r="BI164" s="146">
        <f>IF(U164="nulová",N164,0)</f>
        <v>0</v>
      </c>
      <c r="BJ164" s="18" t="s">
        <v>80</v>
      </c>
      <c r="BK164" s="147">
        <f>ROUND(L164*K164,3)</f>
        <v>0</v>
      </c>
      <c r="BL164" s="18" t="s">
        <v>139</v>
      </c>
      <c r="BM164" s="18" t="s">
        <v>290</v>
      </c>
    </row>
    <row r="165" spans="2:65" s="1" customFormat="1" ht="16.5" customHeight="1">
      <c r="B165" s="137"/>
      <c r="C165" s="148" t="s">
        <v>291</v>
      </c>
      <c r="D165" s="148" t="s">
        <v>157</v>
      </c>
      <c r="E165" s="149" t="s">
        <v>292</v>
      </c>
      <c r="F165" s="203" t="s">
        <v>293</v>
      </c>
      <c r="G165" s="203"/>
      <c r="H165" s="203"/>
      <c r="I165" s="203"/>
      <c r="J165" s="150" t="s">
        <v>294</v>
      </c>
      <c r="K165" s="151">
        <v>1</v>
      </c>
      <c r="L165" s="195">
        <v>0</v>
      </c>
      <c r="M165" s="195"/>
      <c r="N165" s="195">
        <f>ROUND(L165*K165,3)</f>
        <v>0</v>
      </c>
      <c r="O165" s="194"/>
      <c r="P165" s="194"/>
      <c r="Q165" s="194"/>
      <c r="R165" s="142"/>
      <c r="T165" s="143" t="s">
        <v>5</v>
      </c>
      <c r="U165" s="152" t="s">
        <v>37</v>
      </c>
      <c r="V165" s="153">
        <v>0</v>
      </c>
      <c r="W165" s="153">
        <f>V165*K165</f>
        <v>0</v>
      </c>
      <c r="X165" s="153">
        <v>0</v>
      </c>
      <c r="Y165" s="153">
        <f>X165*K165</f>
        <v>0</v>
      </c>
      <c r="Z165" s="153">
        <v>0</v>
      </c>
      <c r="AA165" s="154">
        <f>Z165*K165</f>
        <v>0</v>
      </c>
      <c r="AR165" s="18" t="s">
        <v>161</v>
      </c>
      <c r="AT165" s="18" t="s">
        <v>157</v>
      </c>
      <c r="AU165" s="18" t="s">
        <v>145</v>
      </c>
      <c r="AY165" s="18" t="s">
        <v>134</v>
      </c>
      <c r="BE165" s="146">
        <f>IF(U165="základná",N165,0)</f>
        <v>0</v>
      </c>
      <c r="BF165" s="146">
        <f>IF(U165="znížená",N165,0)</f>
        <v>0</v>
      </c>
      <c r="BG165" s="146">
        <f>IF(U165="zákl. prenesená",N165,0)</f>
        <v>0</v>
      </c>
      <c r="BH165" s="146">
        <f>IF(U165="zníž. prenesená",N165,0)</f>
        <v>0</v>
      </c>
      <c r="BI165" s="146">
        <f>IF(U165="nulová",N165,0)</f>
        <v>0</v>
      </c>
      <c r="BJ165" s="18" t="s">
        <v>80</v>
      </c>
      <c r="BK165" s="147">
        <f>ROUND(L165*K165,3)</f>
        <v>0</v>
      </c>
      <c r="BL165" s="18" t="s">
        <v>139</v>
      </c>
      <c r="BM165" s="18" t="s">
        <v>295</v>
      </c>
    </row>
    <row r="166" spans="2:65" s="1" customFormat="1" ht="6.9" customHeight="1">
      <c r="B166" s="55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7"/>
    </row>
  </sheetData>
  <mergeCells count="183">
    <mergeCell ref="F155:I155"/>
    <mergeCell ref="F154:I154"/>
    <mergeCell ref="F157:I157"/>
    <mergeCell ref="F160:I160"/>
    <mergeCell ref="F163:I163"/>
    <mergeCell ref="F164:I164"/>
    <mergeCell ref="F165:I165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M35:P35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N97:Q97"/>
    <mergeCell ref="N99:Q99"/>
    <mergeCell ref="L101:Q101"/>
    <mergeCell ref="C107:Q107"/>
    <mergeCell ref="F109:P109"/>
    <mergeCell ref="F110:P110"/>
    <mergeCell ref="M112:P112"/>
    <mergeCell ref="M114:Q114"/>
    <mergeCell ref="M115:Q115"/>
    <mergeCell ref="F117:I117"/>
    <mergeCell ref="L117:M117"/>
    <mergeCell ref="N117:Q117"/>
    <mergeCell ref="N118:Q118"/>
    <mergeCell ref="N119:Q119"/>
    <mergeCell ref="N120:Q120"/>
    <mergeCell ref="L155:M155"/>
    <mergeCell ref="L154:M154"/>
    <mergeCell ref="L157:M157"/>
    <mergeCell ref="L160:M160"/>
    <mergeCell ref="L163:M163"/>
    <mergeCell ref="L164:M164"/>
    <mergeCell ref="L165:M165"/>
    <mergeCell ref="N165:Q165"/>
    <mergeCell ref="N163:Q163"/>
    <mergeCell ref="N164:Q164"/>
    <mergeCell ref="N162:Q162"/>
    <mergeCell ref="N161:Q161"/>
    <mergeCell ref="F121:I121"/>
    <mergeCell ref="L121:M121"/>
    <mergeCell ref="N121:Q121"/>
    <mergeCell ref="N122:Q122"/>
    <mergeCell ref="N123:Q123"/>
    <mergeCell ref="N124:Q124"/>
    <mergeCell ref="N125:Q125"/>
    <mergeCell ref="N126:Q126"/>
    <mergeCell ref="N127:Q127"/>
    <mergeCell ref="N128:Q128"/>
    <mergeCell ref="N129:Q129"/>
    <mergeCell ref="N130:Q130"/>
    <mergeCell ref="N131:Q131"/>
    <mergeCell ref="F122:I122"/>
    <mergeCell ref="F126:I126"/>
    <mergeCell ref="F125:I125"/>
    <mergeCell ref="F123:I123"/>
    <mergeCell ref="F124:I124"/>
    <mergeCell ref="F127:I127"/>
    <mergeCell ref="F128:I128"/>
    <mergeCell ref="F129:I129"/>
    <mergeCell ref="F130:I130"/>
    <mergeCell ref="F131:I131"/>
    <mergeCell ref="F132:I132"/>
    <mergeCell ref="F133:I133"/>
    <mergeCell ref="F134:I134"/>
    <mergeCell ref="F135:I135"/>
    <mergeCell ref="F136:I136"/>
    <mergeCell ref="L122:M122"/>
    <mergeCell ref="L128:M128"/>
    <mergeCell ref="L123:M123"/>
    <mergeCell ref="L124:M124"/>
    <mergeCell ref="L125:M125"/>
    <mergeCell ref="L126:M126"/>
    <mergeCell ref="L127:M127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N148:Q148"/>
    <mergeCell ref="N147:Q147"/>
    <mergeCell ref="F137:I137"/>
    <mergeCell ref="F138:I138"/>
    <mergeCell ref="F139:I139"/>
    <mergeCell ref="F140:I140"/>
    <mergeCell ref="F141:I141"/>
    <mergeCell ref="F143:I143"/>
    <mergeCell ref="F144:I144"/>
    <mergeCell ref="F145:I145"/>
    <mergeCell ref="F146:I146"/>
    <mergeCell ref="F147:I147"/>
    <mergeCell ref="N141:Q141"/>
    <mergeCell ref="N143:Q143"/>
    <mergeCell ref="N144:Q144"/>
    <mergeCell ref="N145:Q145"/>
    <mergeCell ref="N146:Q146"/>
    <mergeCell ref="N142:Q142"/>
    <mergeCell ref="F149:I149"/>
    <mergeCell ref="F150:I150"/>
    <mergeCell ref="F151:I151"/>
    <mergeCell ref="F152:I152"/>
    <mergeCell ref="F153:I153"/>
    <mergeCell ref="L137:M137"/>
    <mergeCell ref="L138:M138"/>
    <mergeCell ref="L139:M139"/>
    <mergeCell ref="L140:M140"/>
    <mergeCell ref="L141:M141"/>
    <mergeCell ref="L143:M143"/>
    <mergeCell ref="L144:M144"/>
    <mergeCell ref="L145:M145"/>
    <mergeCell ref="L146:M146"/>
    <mergeCell ref="L147:M147"/>
    <mergeCell ref="L149:M149"/>
    <mergeCell ref="L150:M150"/>
    <mergeCell ref="L151:M151"/>
    <mergeCell ref="L152:M152"/>
    <mergeCell ref="L153:M153"/>
    <mergeCell ref="N132:Q132"/>
    <mergeCell ref="N135:Q135"/>
    <mergeCell ref="N133:Q133"/>
    <mergeCell ref="N134:Q134"/>
    <mergeCell ref="N136:Q136"/>
    <mergeCell ref="N137:Q137"/>
    <mergeCell ref="N138:Q138"/>
    <mergeCell ref="N139:Q139"/>
    <mergeCell ref="N140:Q140"/>
    <mergeCell ref="N149:Q149"/>
    <mergeCell ref="N150:Q150"/>
    <mergeCell ref="N151:Q151"/>
    <mergeCell ref="N152:Q152"/>
    <mergeCell ref="N153:Q153"/>
    <mergeCell ref="N154:Q154"/>
    <mergeCell ref="N155:Q155"/>
    <mergeCell ref="N157:Q157"/>
    <mergeCell ref="N160:Q160"/>
    <mergeCell ref="N156:Q156"/>
    <mergeCell ref="N158:Q158"/>
    <mergeCell ref="N159:Q159"/>
  </mergeCells>
  <hyperlinks>
    <hyperlink ref="F1:G1" location="C2" display="1) Krycí list rozpočtu"/>
    <hyperlink ref="H1:K1" location="C86" display="2) Rekapitulácia rozpočtu"/>
    <hyperlink ref="L1" location="C117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74"/>
  <sheetViews>
    <sheetView showGridLines="0" workbookViewId="0">
      <pane ySplit="1" topLeftCell="A2" activePane="bottomLeft" state="frozen"/>
      <selection pane="bottomLeft" activeCell="N182" sqref="N182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95</v>
      </c>
      <c r="G1" s="13"/>
      <c r="H1" s="227" t="s">
        <v>96</v>
      </c>
      <c r="I1" s="227"/>
      <c r="J1" s="227"/>
      <c r="K1" s="227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S2" s="182" t="s">
        <v>8</v>
      </c>
      <c r="T2" s="183"/>
      <c r="U2" s="183"/>
      <c r="V2" s="183"/>
      <c r="W2" s="183"/>
      <c r="X2" s="183"/>
      <c r="Y2" s="183"/>
      <c r="Z2" s="183"/>
      <c r="AA2" s="183"/>
      <c r="AB2" s="183"/>
      <c r="AC2" s="183"/>
      <c r="AT2" s="18" t="s">
        <v>84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" customHeight="1">
      <c r="B4" s="22"/>
      <c r="C4" s="176" t="s">
        <v>100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3"/>
      <c r="T4" s="17" t="s">
        <v>12</v>
      </c>
      <c r="AT4" s="18" t="s">
        <v>6</v>
      </c>
    </row>
    <row r="5" spans="1:66" ht="6.9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15</v>
      </c>
      <c r="E6" s="24"/>
      <c r="F6" s="220" t="str">
        <f>'Rekapitulácia stavby'!K6</f>
        <v>Rekonštrukcia viacúčelového športového areálu v Brusne</v>
      </c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4"/>
      <c r="R6" s="23"/>
    </row>
    <row r="7" spans="1:66" s="1" customFormat="1" ht="32.85" customHeight="1">
      <c r="B7" s="31"/>
      <c r="C7" s="32"/>
      <c r="D7" s="27" t="s">
        <v>101</v>
      </c>
      <c r="E7" s="32"/>
      <c r="F7" s="193" t="s">
        <v>296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32"/>
      <c r="R7" s="33"/>
    </row>
    <row r="8" spans="1:66" s="1" customFormat="1" ht="14.4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206">
        <f>'Rekapitulácia stavby'!AN8</f>
        <v>44576</v>
      </c>
      <c r="P9" s="206"/>
      <c r="Q9" s="32"/>
      <c r="R9" s="33"/>
    </row>
    <row r="10" spans="1:66" s="1" customFormat="1" ht="10.95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192" t="str">
        <f>IF('Rekapitulácia stavby'!AN10="","",'Rekapitulácia stavby'!AN10)</f>
        <v/>
      </c>
      <c r="P11" s="192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stavby'!K10="","",'Rekapitulácia stavby'!K10)</f>
        <v>Obec BRUSNO</v>
      </c>
      <c r="F12" s="32"/>
      <c r="G12" s="32"/>
      <c r="H12" s="32"/>
      <c r="I12" s="32"/>
      <c r="J12" s="32"/>
      <c r="K12" s="32"/>
      <c r="L12" s="32"/>
      <c r="M12" s="28" t="s">
        <v>24</v>
      </c>
      <c r="N12" s="32"/>
      <c r="O12" s="192" t="str">
        <f>IF('Rekapitulácia stavby'!AN11="","",'Rekapitulácia stavby'!AN11)</f>
        <v/>
      </c>
      <c r="P12" s="192"/>
      <c r="Q12" s="32"/>
      <c r="R12" s="33"/>
    </row>
    <row r="13" spans="1:66" s="1" customFormat="1" ht="6.9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" customHeight="1">
      <c r="B14" s="31"/>
      <c r="C14" s="32"/>
      <c r="D14" s="28" t="s">
        <v>25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192" t="str">
        <f>IF('Rekapitulácia stavby'!AN13="","",'Rekapitulácia stavby'!AN13)</f>
        <v/>
      </c>
      <c r="P14" s="192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24</v>
      </c>
      <c r="N15" s="32"/>
      <c r="O15" s="192" t="str">
        <f>IF('Rekapitulácia stavby'!AN14="","",'Rekapitulácia stavby'!AN14)</f>
        <v/>
      </c>
      <c r="P15" s="192"/>
      <c r="Q15" s="32"/>
      <c r="R15" s="33"/>
    </row>
    <row r="16" spans="1:66" s="1" customFormat="1" ht="6.9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" customHeight="1">
      <c r="B17" s="31"/>
      <c r="C17" s="32"/>
      <c r="D17" s="28" t="s">
        <v>27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192" t="str">
        <f>IF('Rekapitulácia stavby'!AN16="","",'Rekapitulácia stavby'!AN16)</f>
        <v/>
      </c>
      <c r="P17" s="192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stavby'!K16="","",'Rekapitulácia stavby'!K16)</f>
        <v>ArchitektiSKA, s.r.o.</v>
      </c>
      <c r="F18" s="32"/>
      <c r="G18" s="32"/>
      <c r="H18" s="32"/>
      <c r="I18" s="32"/>
      <c r="J18" s="32"/>
      <c r="K18" s="32"/>
      <c r="L18" s="32"/>
      <c r="M18" s="28" t="s">
        <v>24</v>
      </c>
      <c r="N18" s="32"/>
      <c r="O18" s="192" t="str">
        <f>IF('Rekapitulácia stavby'!AN17="","",'Rekapitulácia stavby'!AN17)</f>
        <v/>
      </c>
      <c r="P18" s="192"/>
      <c r="Q18" s="32"/>
      <c r="R18" s="33"/>
    </row>
    <row r="19" spans="2:18" s="1" customFormat="1" ht="6.9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" customHeight="1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192" t="str">
        <f>IF('Rekapitulácia stavby'!AN19="","",'Rekapitulácia stavby'!AN19)</f>
        <v/>
      </c>
      <c r="P20" s="192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24</v>
      </c>
      <c r="N21" s="32"/>
      <c r="O21" s="192" t="str">
        <f>IF('Rekapitulácia stavby'!AN20="","",'Rekapitulácia stavby'!AN20)</f>
        <v/>
      </c>
      <c r="P21" s="192"/>
      <c r="Q21" s="32"/>
      <c r="R21" s="33"/>
    </row>
    <row r="22" spans="2:18" s="1" customFormat="1" ht="6.9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" customHeight="1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85" t="s">
        <v>5</v>
      </c>
      <c r="F24" s="185"/>
      <c r="G24" s="185"/>
      <c r="H24" s="185"/>
      <c r="I24" s="185"/>
      <c r="J24" s="185"/>
      <c r="K24" s="185"/>
      <c r="L24" s="185"/>
      <c r="M24" s="32"/>
      <c r="N24" s="32"/>
      <c r="O24" s="32"/>
      <c r="P24" s="32"/>
      <c r="Q24" s="32"/>
      <c r="R24" s="33"/>
    </row>
    <row r="25" spans="2:18" s="1" customFormat="1" ht="6.9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" customHeight="1">
      <c r="B27" s="31"/>
      <c r="C27" s="32"/>
      <c r="D27" s="102" t="s">
        <v>103</v>
      </c>
      <c r="E27" s="32"/>
      <c r="F27" s="32"/>
      <c r="G27" s="32"/>
      <c r="H27" s="32"/>
      <c r="I27" s="32"/>
      <c r="J27" s="32"/>
      <c r="K27" s="32"/>
      <c r="L27" s="32"/>
      <c r="M27" s="186">
        <f>N88</f>
        <v>0</v>
      </c>
      <c r="N27" s="186"/>
      <c r="O27" s="186"/>
      <c r="P27" s="186"/>
      <c r="Q27" s="32"/>
      <c r="R27" s="33"/>
    </row>
    <row r="28" spans="2:18" s="1" customFormat="1" ht="14.4" customHeight="1">
      <c r="B28" s="31"/>
      <c r="C28" s="32"/>
      <c r="D28" s="30" t="s">
        <v>104</v>
      </c>
      <c r="E28" s="32"/>
      <c r="F28" s="32"/>
      <c r="G28" s="32"/>
      <c r="H28" s="32"/>
      <c r="I28" s="32"/>
      <c r="J28" s="32"/>
      <c r="K28" s="32"/>
      <c r="L28" s="32"/>
      <c r="M28" s="186">
        <f>N98</f>
        <v>0</v>
      </c>
      <c r="N28" s="186"/>
      <c r="O28" s="186"/>
      <c r="P28" s="186"/>
      <c r="Q28" s="32"/>
      <c r="R28" s="33"/>
    </row>
    <row r="29" spans="2:18" s="1" customFormat="1" ht="6.9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35</v>
      </c>
      <c r="E30" s="32"/>
      <c r="F30" s="32"/>
      <c r="G30" s="32"/>
      <c r="H30" s="32"/>
      <c r="I30" s="32"/>
      <c r="J30" s="32"/>
      <c r="K30" s="32"/>
      <c r="L30" s="32"/>
      <c r="M30" s="228">
        <f>ROUND(M27+M28,2)</f>
        <v>0</v>
      </c>
      <c r="N30" s="219"/>
      <c r="O30" s="219"/>
      <c r="P30" s="219"/>
      <c r="Q30" s="32"/>
      <c r="R30" s="33"/>
    </row>
    <row r="31" spans="2:18" s="1" customFormat="1" ht="6.9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" customHeight="1">
      <c r="B32" s="31"/>
      <c r="C32" s="32"/>
      <c r="D32" s="38" t="s">
        <v>36</v>
      </c>
      <c r="E32" s="38" t="s">
        <v>37</v>
      </c>
      <c r="F32" s="39">
        <v>0.2</v>
      </c>
      <c r="G32" s="104" t="s">
        <v>38</v>
      </c>
      <c r="H32" s="224">
        <f>ROUND((SUM(BE98:BE99)+SUM(BE117:BE173)), 2)</f>
        <v>0</v>
      </c>
      <c r="I32" s="219"/>
      <c r="J32" s="219"/>
      <c r="K32" s="32"/>
      <c r="L32" s="32"/>
      <c r="M32" s="224">
        <f>ROUND(ROUND((SUM(BE98:BE99)+SUM(BE117:BE173)), 2)*F32, 2)</f>
        <v>0</v>
      </c>
      <c r="N32" s="219"/>
      <c r="O32" s="219"/>
      <c r="P32" s="219"/>
      <c r="Q32" s="32"/>
      <c r="R32" s="33"/>
    </row>
    <row r="33" spans="2:18" s="1" customFormat="1" ht="14.4" customHeight="1">
      <c r="B33" s="31"/>
      <c r="C33" s="32"/>
      <c r="D33" s="32"/>
      <c r="E33" s="38" t="s">
        <v>39</v>
      </c>
      <c r="F33" s="39">
        <v>0.2</v>
      </c>
      <c r="G33" s="104" t="s">
        <v>38</v>
      </c>
      <c r="H33" s="224">
        <f>ROUND((SUM(BF98:BF99)+SUM(BF117:BF173)), 2)</f>
        <v>0</v>
      </c>
      <c r="I33" s="219"/>
      <c r="J33" s="219"/>
      <c r="K33" s="32"/>
      <c r="L33" s="32"/>
      <c r="M33" s="224">
        <f>ROUND(ROUND((SUM(BF98:BF99)+SUM(BF117:BF173)), 2)*F33, 2)</f>
        <v>0</v>
      </c>
      <c r="N33" s="219"/>
      <c r="O33" s="219"/>
      <c r="P33" s="219"/>
      <c r="Q33" s="32"/>
      <c r="R33" s="33"/>
    </row>
    <row r="34" spans="2:18" s="1" customFormat="1" ht="14.4" hidden="1" customHeight="1">
      <c r="B34" s="31"/>
      <c r="C34" s="32"/>
      <c r="D34" s="32"/>
      <c r="E34" s="38" t="s">
        <v>40</v>
      </c>
      <c r="F34" s="39">
        <v>0.2</v>
      </c>
      <c r="G34" s="104" t="s">
        <v>38</v>
      </c>
      <c r="H34" s="224">
        <f>ROUND((SUM(BG98:BG99)+SUM(BG117:BG173)), 2)</f>
        <v>0</v>
      </c>
      <c r="I34" s="219"/>
      <c r="J34" s="219"/>
      <c r="K34" s="32"/>
      <c r="L34" s="32"/>
      <c r="M34" s="224">
        <v>0</v>
      </c>
      <c r="N34" s="219"/>
      <c r="O34" s="219"/>
      <c r="P34" s="219"/>
      <c r="Q34" s="32"/>
      <c r="R34" s="33"/>
    </row>
    <row r="35" spans="2:18" s="1" customFormat="1" ht="14.4" hidden="1" customHeight="1">
      <c r="B35" s="31"/>
      <c r="C35" s="32"/>
      <c r="D35" s="32"/>
      <c r="E35" s="38" t="s">
        <v>41</v>
      </c>
      <c r="F35" s="39">
        <v>0.2</v>
      </c>
      <c r="G35" s="104" t="s">
        <v>38</v>
      </c>
      <c r="H35" s="224">
        <f>ROUND((SUM(BH98:BH99)+SUM(BH117:BH173)), 2)</f>
        <v>0</v>
      </c>
      <c r="I35" s="219"/>
      <c r="J35" s="219"/>
      <c r="K35" s="32"/>
      <c r="L35" s="32"/>
      <c r="M35" s="224">
        <v>0</v>
      </c>
      <c r="N35" s="219"/>
      <c r="O35" s="219"/>
      <c r="P35" s="219"/>
      <c r="Q35" s="32"/>
      <c r="R35" s="33"/>
    </row>
    <row r="36" spans="2:18" s="1" customFormat="1" ht="14.4" hidden="1" customHeight="1">
      <c r="B36" s="31"/>
      <c r="C36" s="32"/>
      <c r="D36" s="32"/>
      <c r="E36" s="38" t="s">
        <v>42</v>
      </c>
      <c r="F36" s="39">
        <v>0</v>
      </c>
      <c r="G36" s="104" t="s">
        <v>38</v>
      </c>
      <c r="H36" s="224">
        <f>ROUND((SUM(BI98:BI99)+SUM(BI117:BI173)), 2)</f>
        <v>0</v>
      </c>
      <c r="I36" s="219"/>
      <c r="J36" s="219"/>
      <c r="K36" s="32"/>
      <c r="L36" s="32"/>
      <c r="M36" s="224">
        <v>0</v>
      </c>
      <c r="N36" s="219"/>
      <c r="O36" s="219"/>
      <c r="P36" s="219"/>
      <c r="Q36" s="32"/>
      <c r="R36" s="33"/>
    </row>
    <row r="37" spans="2:18" s="1" customFormat="1" ht="6.9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43</v>
      </c>
      <c r="E38" s="71"/>
      <c r="F38" s="71"/>
      <c r="G38" s="106" t="s">
        <v>44</v>
      </c>
      <c r="H38" s="107" t="s">
        <v>45</v>
      </c>
      <c r="I38" s="71"/>
      <c r="J38" s="71"/>
      <c r="K38" s="71"/>
      <c r="L38" s="225">
        <f>SUM(M30:M36)</f>
        <v>0</v>
      </c>
      <c r="M38" s="225"/>
      <c r="N38" s="225"/>
      <c r="O38" s="225"/>
      <c r="P38" s="226"/>
      <c r="Q38" s="100"/>
      <c r="R38" s="33"/>
    </row>
    <row r="39" spans="2:18" s="1" customFormat="1" ht="14.4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4.4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4.4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4.4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4.4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" customHeight="1">
      <c r="B76" s="31"/>
      <c r="C76" s="176" t="s">
        <v>105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33"/>
    </row>
    <row r="77" spans="2:18" s="1" customFormat="1" ht="6.9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220" t="str">
        <f>F6</f>
        <v>Rekonštrukcia viacúčelového športového areálu v Brusne</v>
      </c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32"/>
      <c r="R78" s="33"/>
    </row>
    <row r="79" spans="2:18" s="1" customFormat="1" ht="36.9" customHeight="1">
      <c r="B79" s="31"/>
      <c r="C79" s="65" t="s">
        <v>101</v>
      </c>
      <c r="D79" s="32"/>
      <c r="E79" s="32"/>
      <c r="F79" s="178" t="str">
        <f>F7</f>
        <v>SO-02 - Viacúčelová športová plocha</v>
      </c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32"/>
      <c r="R79" s="33"/>
    </row>
    <row r="80" spans="2:18" s="1" customFormat="1" ht="6.9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>Brusno</v>
      </c>
      <c r="G81" s="32"/>
      <c r="H81" s="32"/>
      <c r="I81" s="32"/>
      <c r="J81" s="32"/>
      <c r="K81" s="28" t="s">
        <v>20</v>
      </c>
      <c r="L81" s="32"/>
      <c r="M81" s="206">
        <f>IF(O9="","",O9)</f>
        <v>44576</v>
      </c>
      <c r="N81" s="206"/>
      <c r="O81" s="206"/>
      <c r="P81" s="206"/>
      <c r="Q81" s="32"/>
      <c r="R81" s="33"/>
    </row>
    <row r="82" spans="2:47" s="1" customFormat="1" ht="6.9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3.2">
      <c r="B83" s="31"/>
      <c r="C83" s="28" t="s">
        <v>21</v>
      </c>
      <c r="D83" s="32"/>
      <c r="E83" s="32"/>
      <c r="F83" s="26" t="str">
        <f>E12</f>
        <v>Obec BRUSNO</v>
      </c>
      <c r="G83" s="32"/>
      <c r="H83" s="32"/>
      <c r="I83" s="32"/>
      <c r="J83" s="32"/>
      <c r="K83" s="28" t="s">
        <v>27</v>
      </c>
      <c r="L83" s="32"/>
      <c r="M83" s="192" t="str">
        <f>E18</f>
        <v>ArchitektiSKA, s.r.o.</v>
      </c>
      <c r="N83" s="192"/>
      <c r="O83" s="192"/>
      <c r="P83" s="192"/>
      <c r="Q83" s="192"/>
      <c r="R83" s="33"/>
    </row>
    <row r="84" spans="2:47" s="1" customFormat="1" ht="14.4" customHeight="1">
      <c r="B84" s="31"/>
      <c r="C84" s="28" t="s">
        <v>25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31</v>
      </c>
      <c r="L84" s="32"/>
      <c r="M84" s="192" t="str">
        <f>E21</f>
        <v xml:space="preserve"> </v>
      </c>
      <c r="N84" s="192"/>
      <c r="O84" s="192"/>
      <c r="P84" s="192"/>
      <c r="Q84" s="192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22" t="s">
        <v>106</v>
      </c>
      <c r="D86" s="223"/>
      <c r="E86" s="223"/>
      <c r="F86" s="223"/>
      <c r="G86" s="223"/>
      <c r="H86" s="100"/>
      <c r="I86" s="100"/>
      <c r="J86" s="100"/>
      <c r="K86" s="100"/>
      <c r="L86" s="100"/>
      <c r="M86" s="100"/>
      <c r="N86" s="222" t="s">
        <v>107</v>
      </c>
      <c r="O86" s="223"/>
      <c r="P86" s="223"/>
      <c r="Q86" s="223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108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60">
        <f>N117</f>
        <v>0</v>
      </c>
      <c r="O88" s="217"/>
      <c r="P88" s="217"/>
      <c r="Q88" s="217"/>
      <c r="R88" s="33"/>
      <c r="AU88" s="18" t="s">
        <v>109</v>
      </c>
    </row>
    <row r="89" spans="2:47" s="6" customFormat="1" ht="24.9" customHeight="1">
      <c r="B89" s="109"/>
      <c r="C89" s="110"/>
      <c r="D89" s="111" t="s">
        <v>110</v>
      </c>
      <c r="E89" s="110"/>
      <c r="F89" s="110"/>
      <c r="G89" s="110"/>
      <c r="H89" s="110"/>
      <c r="I89" s="110"/>
      <c r="J89" s="110"/>
      <c r="K89" s="110"/>
      <c r="L89" s="110"/>
      <c r="M89" s="110"/>
      <c r="N89" s="215">
        <f>N118</f>
        <v>0</v>
      </c>
      <c r="O89" s="216"/>
      <c r="P89" s="216"/>
      <c r="Q89" s="216"/>
      <c r="R89" s="112"/>
    </row>
    <row r="90" spans="2:47" s="7" customFormat="1" ht="19.95" customHeight="1">
      <c r="B90" s="113"/>
      <c r="C90" s="114"/>
      <c r="D90" s="115" t="s">
        <v>111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3">
        <f>N119</f>
        <v>0</v>
      </c>
      <c r="O90" s="214"/>
      <c r="P90" s="214"/>
      <c r="Q90" s="214"/>
      <c r="R90" s="116"/>
    </row>
    <row r="91" spans="2:47" s="7" customFormat="1" ht="19.95" customHeight="1">
      <c r="B91" s="113"/>
      <c r="C91" s="114"/>
      <c r="D91" s="115" t="s">
        <v>297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13">
        <f>N128</f>
        <v>0</v>
      </c>
      <c r="O91" s="214"/>
      <c r="P91" s="214"/>
      <c r="Q91" s="214"/>
      <c r="R91" s="116"/>
    </row>
    <row r="92" spans="2:47" s="7" customFormat="1" ht="19.95" customHeight="1">
      <c r="B92" s="113"/>
      <c r="C92" s="114"/>
      <c r="D92" s="115" t="s">
        <v>112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3">
        <f>N149</f>
        <v>0</v>
      </c>
      <c r="O92" s="214"/>
      <c r="P92" s="214"/>
      <c r="Q92" s="214"/>
      <c r="R92" s="116"/>
    </row>
    <row r="93" spans="2:47" s="7" customFormat="1" ht="19.95" customHeight="1">
      <c r="B93" s="113"/>
      <c r="C93" s="114"/>
      <c r="D93" s="115" t="s">
        <v>113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13">
        <f>N157</f>
        <v>0</v>
      </c>
      <c r="O93" s="214"/>
      <c r="P93" s="214"/>
      <c r="Q93" s="214"/>
      <c r="R93" s="116"/>
    </row>
    <row r="94" spans="2:47" s="7" customFormat="1" ht="19.95" customHeight="1">
      <c r="B94" s="113"/>
      <c r="C94" s="114"/>
      <c r="D94" s="115" t="s">
        <v>114</v>
      </c>
      <c r="E94" s="114"/>
      <c r="F94" s="114"/>
      <c r="G94" s="114"/>
      <c r="H94" s="114"/>
      <c r="I94" s="114"/>
      <c r="J94" s="114"/>
      <c r="K94" s="114"/>
      <c r="L94" s="114"/>
      <c r="M94" s="114"/>
      <c r="N94" s="213">
        <f>N161</f>
        <v>0</v>
      </c>
      <c r="O94" s="214"/>
      <c r="P94" s="214"/>
      <c r="Q94" s="214"/>
      <c r="R94" s="116"/>
    </row>
    <row r="95" spans="2:47" s="6" customFormat="1" ht="24.9" customHeight="1">
      <c r="B95" s="109"/>
      <c r="C95" s="110"/>
      <c r="D95" s="111" t="s">
        <v>115</v>
      </c>
      <c r="E95" s="110"/>
      <c r="F95" s="110"/>
      <c r="G95" s="110"/>
      <c r="H95" s="110"/>
      <c r="I95" s="110"/>
      <c r="J95" s="110"/>
      <c r="K95" s="110"/>
      <c r="L95" s="110"/>
      <c r="M95" s="110"/>
      <c r="N95" s="215">
        <f>N163</f>
        <v>0</v>
      </c>
      <c r="O95" s="216"/>
      <c r="P95" s="216"/>
      <c r="Q95" s="216"/>
      <c r="R95" s="112"/>
    </row>
    <row r="96" spans="2:47" s="7" customFormat="1" ht="19.95" customHeight="1">
      <c r="B96" s="113"/>
      <c r="C96" s="114"/>
      <c r="D96" s="115" t="s">
        <v>117</v>
      </c>
      <c r="E96" s="114"/>
      <c r="F96" s="114"/>
      <c r="G96" s="114"/>
      <c r="H96" s="114"/>
      <c r="I96" s="114"/>
      <c r="J96" s="114"/>
      <c r="K96" s="114"/>
      <c r="L96" s="114"/>
      <c r="M96" s="114"/>
      <c r="N96" s="213">
        <f>N164</f>
        <v>0</v>
      </c>
      <c r="O96" s="214"/>
      <c r="P96" s="214"/>
      <c r="Q96" s="214"/>
      <c r="R96" s="116"/>
    </row>
    <row r="97" spans="2:21" s="1" customFormat="1" ht="21.75" customHeight="1">
      <c r="B97" s="31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3"/>
    </row>
    <row r="98" spans="2:21" s="1" customFormat="1" ht="29.25" customHeight="1">
      <c r="B98" s="31"/>
      <c r="C98" s="108" t="s">
        <v>119</v>
      </c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217">
        <v>0</v>
      </c>
      <c r="O98" s="218"/>
      <c r="P98" s="218"/>
      <c r="Q98" s="218"/>
      <c r="R98" s="33"/>
      <c r="T98" s="117"/>
      <c r="U98" s="118" t="s">
        <v>36</v>
      </c>
    </row>
    <row r="99" spans="2:21" s="1" customFormat="1" ht="18" customHeight="1"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3"/>
    </row>
    <row r="100" spans="2:21" s="1" customFormat="1" ht="29.25" customHeight="1">
      <c r="B100" s="31"/>
      <c r="C100" s="99" t="s">
        <v>94</v>
      </c>
      <c r="D100" s="100"/>
      <c r="E100" s="100"/>
      <c r="F100" s="100"/>
      <c r="G100" s="100"/>
      <c r="H100" s="100"/>
      <c r="I100" s="100"/>
      <c r="J100" s="100"/>
      <c r="K100" s="100"/>
      <c r="L100" s="184">
        <f>ROUND(SUM(N88+N98),2)</f>
        <v>0</v>
      </c>
      <c r="M100" s="184"/>
      <c r="N100" s="184"/>
      <c r="O100" s="184"/>
      <c r="P100" s="184"/>
      <c r="Q100" s="184"/>
      <c r="R100" s="33"/>
    </row>
    <row r="101" spans="2:21" s="1" customFormat="1" ht="6.9" customHeight="1">
      <c r="B101" s="55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7"/>
    </row>
    <row r="105" spans="2:21" s="1" customFormat="1" ht="6.9" customHeight="1">
      <c r="B105" s="58"/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  <c r="O105" s="59"/>
      <c r="P105" s="59"/>
      <c r="Q105" s="59"/>
      <c r="R105" s="60"/>
    </row>
    <row r="106" spans="2:21" s="1" customFormat="1" ht="36.9" customHeight="1">
      <c r="B106" s="31"/>
      <c r="C106" s="176" t="s">
        <v>120</v>
      </c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33"/>
    </row>
    <row r="107" spans="2:21" s="1" customFormat="1" ht="6.9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2:21" s="1" customFormat="1" ht="30" customHeight="1">
      <c r="B108" s="31"/>
      <c r="C108" s="28" t="s">
        <v>15</v>
      </c>
      <c r="D108" s="32"/>
      <c r="E108" s="32"/>
      <c r="F108" s="220" t="str">
        <f>F6</f>
        <v>Rekonštrukcia viacúčelového športového areálu v Brusne</v>
      </c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32"/>
      <c r="R108" s="33"/>
    </row>
    <row r="109" spans="2:21" s="1" customFormat="1" ht="36.9" customHeight="1">
      <c r="B109" s="31"/>
      <c r="C109" s="65" t="s">
        <v>101</v>
      </c>
      <c r="D109" s="32"/>
      <c r="E109" s="32"/>
      <c r="F109" s="178" t="str">
        <f>F7</f>
        <v>SO-02 - Viacúčelová športová plocha</v>
      </c>
      <c r="G109" s="219"/>
      <c r="H109" s="219"/>
      <c r="I109" s="219"/>
      <c r="J109" s="219"/>
      <c r="K109" s="219"/>
      <c r="L109" s="219"/>
      <c r="M109" s="219"/>
      <c r="N109" s="219"/>
      <c r="O109" s="219"/>
      <c r="P109" s="219"/>
      <c r="Q109" s="32"/>
      <c r="R109" s="33"/>
    </row>
    <row r="110" spans="2:21" s="1" customFormat="1" ht="6.9" customHeight="1">
      <c r="B110" s="31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3"/>
    </row>
    <row r="111" spans="2:21" s="1" customFormat="1" ht="18" customHeight="1">
      <c r="B111" s="31"/>
      <c r="C111" s="28" t="s">
        <v>18</v>
      </c>
      <c r="D111" s="32"/>
      <c r="E111" s="32"/>
      <c r="F111" s="26" t="str">
        <f>F9</f>
        <v>Brusno</v>
      </c>
      <c r="G111" s="32"/>
      <c r="H111" s="32"/>
      <c r="I111" s="32"/>
      <c r="J111" s="32"/>
      <c r="K111" s="28" t="s">
        <v>20</v>
      </c>
      <c r="L111" s="32"/>
      <c r="M111" s="206">
        <f>IF(O9="","",O9)</f>
        <v>44576</v>
      </c>
      <c r="N111" s="206"/>
      <c r="O111" s="206"/>
      <c r="P111" s="206"/>
      <c r="Q111" s="32"/>
      <c r="R111" s="33"/>
    </row>
    <row r="112" spans="2:21" s="1" customFormat="1" ht="6.9" customHeight="1"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3"/>
    </row>
    <row r="113" spans="2:65" s="1" customFormat="1" ht="13.2">
      <c r="B113" s="31"/>
      <c r="C113" s="28" t="s">
        <v>21</v>
      </c>
      <c r="D113" s="32"/>
      <c r="E113" s="32"/>
      <c r="F113" s="26" t="str">
        <f>E12</f>
        <v>Obec BRUSNO</v>
      </c>
      <c r="G113" s="32"/>
      <c r="H113" s="32"/>
      <c r="I113" s="32"/>
      <c r="J113" s="32"/>
      <c r="K113" s="28" t="s">
        <v>27</v>
      </c>
      <c r="L113" s="32"/>
      <c r="M113" s="192" t="str">
        <f>E18</f>
        <v>ArchitektiSKA, s.r.o.</v>
      </c>
      <c r="N113" s="192"/>
      <c r="O113" s="192"/>
      <c r="P113" s="192"/>
      <c r="Q113" s="192"/>
      <c r="R113" s="33"/>
    </row>
    <row r="114" spans="2:65" s="1" customFormat="1" ht="14.4" customHeight="1">
      <c r="B114" s="31"/>
      <c r="C114" s="28" t="s">
        <v>25</v>
      </c>
      <c r="D114" s="32"/>
      <c r="E114" s="32"/>
      <c r="F114" s="26" t="str">
        <f>IF(E15="","",E15)</f>
        <v xml:space="preserve"> </v>
      </c>
      <c r="G114" s="32"/>
      <c r="H114" s="32"/>
      <c r="I114" s="32"/>
      <c r="J114" s="32"/>
      <c r="K114" s="28" t="s">
        <v>31</v>
      </c>
      <c r="L114" s="32"/>
      <c r="M114" s="192" t="str">
        <f>E21</f>
        <v xml:space="preserve"> </v>
      </c>
      <c r="N114" s="192"/>
      <c r="O114" s="192"/>
      <c r="P114" s="192"/>
      <c r="Q114" s="192"/>
      <c r="R114" s="33"/>
    </row>
    <row r="115" spans="2:65" s="1" customFormat="1" ht="10.35" customHeight="1">
      <c r="B115" s="31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3"/>
    </row>
    <row r="116" spans="2:65" s="8" customFormat="1" ht="29.25" customHeight="1">
      <c r="B116" s="119"/>
      <c r="C116" s="120" t="s">
        <v>121</v>
      </c>
      <c r="D116" s="121" t="s">
        <v>122</v>
      </c>
      <c r="E116" s="121" t="s">
        <v>54</v>
      </c>
      <c r="F116" s="207" t="s">
        <v>123</v>
      </c>
      <c r="G116" s="207"/>
      <c r="H116" s="207"/>
      <c r="I116" s="207"/>
      <c r="J116" s="121" t="s">
        <v>124</v>
      </c>
      <c r="K116" s="121" t="s">
        <v>125</v>
      </c>
      <c r="L116" s="207" t="s">
        <v>126</v>
      </c>
      <c r="M116" s="207"/>
      <c r="N116" s="207" t="s">
        <v>107</v>
      </c>
      <c r="O116" s="207"/>
      <c r="P116" s="207"/>
      <c r="Q116" s="208"/>
      <c r="R116" s="122"/>
      <c r="T116" s="72" t="s">
        <v>127</v>
      </c>
      <c r="U116" s="73" t="s">
        <v>36</v>
      </c>
      <c r="V116" s="73" t="s">
        <v>128</v>
      </c>
      <c r="W116" s="73" t="s">
        <v>129</v>
      </c>
      <c r="X116" s="73" t="s">
        <v>130</v>
      </c>
      <c r="Y116" s="73" t="s">
        <v>131</v>
      </c>
      <c r="Z116" s="73" t="s">
        <v>132</v>
      </c>
      <c r="AA116" s="74" t="s">
        <v>133</v>
      </c>
    </row>
    <row r="117" spans="2:65" s="1" customFormat="1" ht="29.25" customHeight="1">
      <c r="B117" s="31"/>
      <c r="C117" s="76" t="s">
        <v>103</v>
      </c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209">
        <f>BK117</f>
        <v>0</v>
      </c>
      <c r="O117" s="210"/>
      <c r="P117" s="210"/>
      <c r="Q117" s="210"/>
      <c r="R117" s="33"/>
      <c r="T117" s="75"/>
      <c r="U117" s="47"/>
      <c r="V117" s="47"/>
      <c r="W117" s="123">
        <f>W118+W163</f>
        <v>295.52290000000005</v>
      </c>
      <c r="X117" s="47"/>
      <c r="Y117" s="123">
        <f>Y118+Y163</f>
        <v>99.678144499999988</v>
      </c>
      <c r="Z117" s="47"/>
      <c r="AA117" s="124">
        <f>AA118+AA163</f>
        <v>0</v>
      </c>
      <c r="AT117" s="18" t="s">
        <v>71</v>
      </c>
      <c r="AU117" s="18" t="s">
        <v>109</v>
      </c>
      <c r="BK117" s="125">
        <f>BK118+BK163</f>
        <v>0</v>
      </c>
    </row>
    <row r="118" spans="2:65" s="9" customFormat="1" ht="37.35" customHeight="1">
      <c r="B118" s="126"/>
      <c r="C118" s="127"/>
      <c r="D118" s="128" t="s">
        <v>110</v>
      </c>
      <c r="E118" s="128"/>
      <c r="F118" s="128"/>
      <c r="G118" s="128"/>
      <c r="H118" s="128"/>
      <c r="I118" s="128"/>
      <c r="J118" s="128"/>
      <c r="K118" s="128"/>
      <c r="L118" s="128"/>
      <c r="M118" s="128"/>
      <c r="N118" s="211">
        <f>BK118</f>
        <v>0</v>
      </c>
      <c r="O118" s="212"/>
      <c r="P118" s="212"/>
      <c r="Q118" s="212"/>
      <c r="R118" s="129"/>
      <c r="T118" s="130"/>
      <c r="U118" s="127"/>
      <c r="V118" s="127"/>
      <c r="W118" s="131">
        <f>W119+W128+W149+W157+W161</f>
        <v>283.52290000000005</v>
      </c>
      <c r="X118" s="127"/>
      <c r="Y118" s="131">
        <f>Y119+Y128+Y149+Y157+Y161</f>
        <v>99.044144499999987</v>
      </c>
      <c r="Z118" s="127"/>
      <c r="AA118" s="132">
        <f>AA119+AA128+AA149+AA157+AA161</f>
        <v>0</v>
      </c>
      <c r="AR118" s="133" t="s">
        <v>80</v>
      </c>
      <c r="AT118" s="134" t="s">
        <v>71</v>
      </c>
      <c r="AU118" s="134" t="s">
        <v>72</v>
      </c>
      <c r="AY118" s="133" t="s">
        <v>134</v>
      </c>
      <c r="BK118" s="135">
        <f>BK119+BK128+BK149+BK157+BK161</f>
        <v>0</v>
      </c>
    </row>
    <row r="119" spans="2:65" s="9" customFormat="1" ht="19.95" customHeight="1">
      <c r="B119" s="126"/>
      <c r="C119" s="127"/>
      <c r="D119" s="136" t="s">
        <v>111</v>
      </c>
      <c r="E119" s="136"/>
      <c r="F119" s="136"/>
      <c r="G119" s="136"/>
      <c r="H119" s="136"/>
      <c r="I119" s="136"/>
      <c r="J119" s="136"/>
      <c r="K119" s="136"/>
      <c r="L119" s="136"/>
      <c r="M119" s="136"/>
      <c r="N119" s="200">
        <f>BK119</f>
        <v>0</v>
      </c>
      <c r="O119" s="201"/>
      <c r="P119" s="201"/>
      <c r="Q119" s="201"/>
      <c r="R119" s="129"/>
      <c r="T119" s="130"/>
      <c r="U119" s="127"/>
      <c r="V119" s="127"/>
      <c r="W119" s="131">
        <f>SUM(W120:W127)</f>
        <v>0</v>
      </c>
      <c r="X119" s="127"/>
      <c r="Y119" s="131">
        <f>SUM(Y120:Y127)</f>
        <v>0</v>
      </c>
      <c r="Z119" s="127"/>
      <c r="AA119" s="132">
        <f>SUM(AA120:AA127)</f>
        <v>0</v>
      </c>
      <c r="AR119" s="133" t="s">
        <v>80</v>
      </c>
      <c r="AT119" s="134" t="s">
        <v>71</v>
      </c>
      <c r="AU119" s="134" t="s">
        <v>80</v>
      </c>
      <c r="AY119" s="133" t="s">
        <v>134</v>
      </c>
      <c r="BK119" s="135">
        <f>SUM(BK120:BK127)</f>
        <v>0</v>
      </c>
    </row>
    <row r="120" spans="2:65" s="1" customFormat="1" ht="38.25" customHeight="1">
      <c r="B120" s="137"/>
      <c r="C120" s="138" t="s">
        <v>80</v>
      </c>
      <c r="D120" s="138" t="s">
        <v>135</v>
      </c>
      <c r="E120" s="139" t="s">
        <v>136</v>
      </c>
      <c r="F120" s="202" t="s">
        <v>298</v>
      </c>
      <c r="G120" s="202"/>
      <c r="H120" s="202"/>
      <c r="I120" s="202"/>
      <c r="J120" s="140" t="s">
        <v>138</v>
      </c>
      <c r="K120" s="141">
        <v>1.56</v>
      </c>
      <c r="L120" s="194">
        <v>0</v>
      </c>
      <c r="M120" s="194"/>
      <c r="N120" s="194">
        <f t="shared" ref="N120:N127" si="0">ROUND(L120*K120,3)</f>
        <v>0</v>
      </c>
      <c r="O120" s="194"/>
      <c r="P120" s="194"/>
      <c r="Q120" s="194"/>
      <c r="R120" s="142"/>
      <c r="T120" s="143" t="s">
        <v>5</v>
      </c>
      <c r="U120" s="40" t="s">
        <v>37</v>
      </c>
      <c r="V120" s="144">
        <v>0</v>
      </c>
      <c r="W120" s="144">
        <f t="shared" ref="W120:W127" si="1">V120*K120</f>
        <v>0</v>
      </c>
      <c r="X120" s="144">
        <v>0</v>
      </c>
      <c r="Y120" s="144">
        <f t="shared" ref="Y120:Y127" si="2">X120*K120</f>
        <v>0</v>
      </c>
      <c r="Z120" s="144">
        <v>0</v>
      </c>
      <c r="AA120" s="145">
        <f t="shared" ref="AA120:AA127" si="3">Z120*K120</f>
        <v>0</v>
      </c>
      <c r="AR120" s="18" t="s">
        <v>139</v>
      </c>
      <c r="AT120" s="18" t="s">
        <v>135</v>
      </c>
      <c r="AU120" s="18" t="s">
        <v>140</v>
      </c>
      <c r="AY120" s="18" t="s">
        <v>134</v>
      </c>
      <c r="BE120" s="146">
        <f t="shared" ref="BE120:BE127" si="4">IF(U120="základná",N120,0)</f>
        <v>0</v>
      </c>
      <c r="BF120" s="146">
        <f t="shared" ref="BF120:BF127" si="5">IF(U120="znížená",N120,0)</f>
        <v>0</v>
      </c>
      <c r="BG120" s="146">
        <f t="shared" ref="BG120:BG127" si="6">IF(U120="zákl. prenesená",N120,0)</f>
        <v>0</v>
      </c>
      <c r="BH120" s="146">
        <f t="shared" ref="BH120:BH127" si="7">IF(U120="zníž. prenesená",N120,0)</f>
        <v>0</v>
      </c>
      <c r="BI120" s="146">
        <f t="shared" ref="BI120:BI127" si="8">IF(U120="nulová",N120,0)</f>
        <v>0</v>
      </c>
      <c r="BJ120" s="18" t="s">
        <v>80</v>
      </c>
      <c r="BK120" s="147">
        <f t="shared" ref="BK120:BK127" si="9">ROUND(L120*K120,3)</f>
        <v>0</v>
      </c>
      <c r="BL120" s="18" t="s">
        <v>139</v>
      </c>
      <c r="BM120" s="18" t="s">
        <v>299</v>
      </c>
    </row>
    <row r="121" spans="2:65" s="1" customFormat="1" ht="25.5" customHeight="1">
      <c r="B121" s="137"/>
      <c r="C121" s="138" t="s">
        <v>140</v>
      </c>
      <c r="D121" s="138" t="s">
        <v>135</v>
      </c>
      <c r="E121" s="139" t="s">
        <v>142</v>
      </c>
      <c r="F121" s="202" t="s">
        <v>300</v>
      </c>
      <c r="G121" s="202"/>
      <c r="H121" s="202"/>
      <c r="I121" s="202"/>
      <c r="J121" s="140" t="s">
        <v>138</v>
      </c>
      <c r="K121" s="141">
        <v>19.53</v>
      </c>
      <c r="L121" s="194">
        <v>0</v>
      </c>
      <c r="M121" s="194"/>
      <c r="N121" s="194">
        <f t="shared" si="0"/>
        <v>0</v>
      </c>
      <c r="O121" s="194"/>
      <c r="P121" s="194"/>
      <c r="Q121" s="194"/>
      <c r="R121" s="142"/>
      <c r="T121" s="143" t="s">
        <v>5</v>
      </c>
      <c r="U121" s="40" t="s">
        <v>37</v>
      </c>
      <c r="V121" s="144">
        <v>0</v>
      </c>
      <c r="W121" s="144">
        <f t="shared" si="1"/>
        <v>0</v>
      </c>
      <c r="X121" s="144">
        <v>0</v>
      </c>
      <c r="Y121" s="144">
        <f t="shared" si="2"/>
        <v>0</v>
      </c>
      <c r="Z121" s="144">
        <v>0</v>
      </c>
      <c r="AA121" s="145">
        <f t="shared" si="3"/>
        <v>0</v>
      </c>
      <c r="AR121" s="18" t="s">
        <v>139</v>
      </c>
      <c r="AT121" s="18" t="s">
        <v>135</v>
      </c>
      <c r="AU121" s="18" t="s">
        <v>140</v>
      </c>
      <c r="AY121" s="18" t="s">
        <v>134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8" t="s">
        <v>80</v>
      </c>
      <c r="BK121" s="147">
        <f t="shared" si="9"/>
        <v>0</v>
      </c>
      <c r="BL121" s="18" t="s">
        <v>139</v>
      </c>
      <c r="BM121" s="18" t="s">
        <v>301</v>
      </c>
    </row>
    <row r="122" spans="2:65" s="1" customFormat="1" ht="25.5" customHeight="1">
      <c r="B122" s="137"/>
      <c r="C122" s="138" t="s">
        <v>145</v>
      </c>
      <c r="D122" s="138" t="s">
        <v>135</v>
      </c>
      <c r="E122" s="139" t="s">
        <v>302</v>
      </c>
      <c r="F122" s="202" t="s">
        <v>303</v>
      </c>
      <c r="G122" s="202"/>
      <c r="H122" s="202"/>
      <c r="I122" s="202"/>
      <c r="J122" s="140" t="s">
        <v>138</v>
      </c>
      <c r="K122" s="141">
        <v>1.5</v>
      </c>
      <c r="L122" s="194">
        <v>0</v>
      </c>
      <c r="M122" s="194"/>
      <c r="N122" s="194">
        <f t="shared" si="0"/>
        <v>0</v>
      </c>
      <c r="O122" s="194"/>
      <c r="P122" s="194"/>
      <c r="Q122" s="194"/>
      <c r="R122" s="142"/>
      <c r="T122" s="143" t="s">
        <v>5</v>
      </c>
      <c r="U122" s="40" t="s">
        <v>37</v>
      </c>
      <c r="V122" s="144">
        <v>0</v>
      </c>
      <c r="W122" s="144">
        <f t="shared" si="1"/>
        <v>0</v>
      </c>
      <c r="X122" s="144">
        <v>0</v>
      </c>
      <c r="Y122" s="144">
        <f t="shared" si="2"/>
        <v>0</v>
      </c>
      <c r="Z122" s="144">
        <v>0</v>
      </c>
      <c r="AA122" s="145">
        <f t="shared" si="3"/>
        <v>0</v>
      </c>
      <c r="AR122" s="18" t="s">
        <v>139</v>
      </c>
      <c r="AT122" s="18" t="s">
        <v>135</v>
      </c>
      <c r="AU122" s="18" t="s">
        <v>140</v>
      </c>
      <c r="AY122" s="18" t="s">
        <v>134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8" t="s">
        <v>80</v>
      </c>
      <c r="BK122" s="147">
        <f t="shared" si="9"/>
        <v>0</v>
      </c>
      <c r="BL122" s="18" t="s">
        <v>139</v>
      </c>
      <c r="BM122" s="18" t="s">
        <v>304</v>
      </c>
    </row>
    <row r="123" spans="2:65" s="1" customFormat="1" ht="51" customHeight="1">
      <c r="B123" s="137"/>
      <c r="C123" s="138" t="s">
        <v>139</v>
      </c>
      <c r="D123" s="138" t="s">
        <v>135</v>
      </c>
      <c r="E123" s="139" t="s">
        <v>146</v>
      </c>
      <c r="F123" s="202" t="s">
        <v>147</v>
      </c>
      <c r="G123" s="202"/>
      <c r="H123" s="202"/>
      <c r="I123" s="202"/>
      <c r="J123" s="140" t="s">
        <v>138</v>
      </c>
      <c r="K123" s="141">
        <v>22.59</v>
      </c>
      <c r="L123" s="194">
        <v>0</v>
      </c>
      <c r="M123" s="194"/>
      <c r="N123" s="194">
        <f t="shared" si="0"/>
        <v>0</v>
      </c>
      <c r="O123" s="194"/>
      <c r="P123" s="194"/>
      <c r="Q123" s="194"/>
      <c r="R123" s="142"/>
      <c r="T123" s="143" t="s">
        <v>5</v>
      </c>
      <c r="U123" s="40" t="s">
        <v>37</v>
      </c>
      <c r="V123" s="144">
        <v>0</v>
      </c>
      <c r="W123" s="144">
        <f t="shared" si="1"/>
        <v>0</v>
      </c>
      <c r="X123" s="144">
        <v>0</v>
      </c>
      <c r="Y123" s="144">
        <f t="shared" si="2"/>
        <v>0</v>
      </c>
      <c r="Z123" s="144">
        <v>0</v>
      </c>
      <c r="AA123" s="145">
        <f t="shared" si="3"/>
        <v>0</v>
      </c>
      <c r="AR123" s="18" t="s">
        <v>139</v>
      </c>
      <c r="AT123" s="18" t="s">
        <v>135</v>
      </c>
      <c r="AU123" s="18" t="s">
        <v>140</v>
      </c>
      <c r="AY123" s="18" t="s">
        <v>134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8" t="s">
        <v>80</v>
      </c>
      <c r="BK123" s="147">
        <f t="shared" si="9"/>
        <v>0</v>
      </c>
      <c r="BL123" s="18" t="s">
        <v>139</v>
      </c>
      <c r="BM123" s="18" t="s">
        <v>305</v>
      </c>
    </row>
    <row r="124" spans="2:65" s="1" customFormat="1" ht="25.5" customHeight="1">
      <c r="B124" s="137"/>
      <c r="C124" s="138" t="s">
        <v>152</v>
      </c>
      <c r="D124" s="138" t="s">
        <v>135</v>
      </c>
      <c r="E124" s="139" t="s">
        <v>149</v>
      </c>
      <c r="F124" s="202" t="s">
        <v>150</v>
      </c>
      <c r="G124" s="202"/>
      <c r="H124" s="202"/>
      <c r="I124" s="202"/>
      <c r="J124" s="140" t="s">
        <v>138</v>
      </c>
      <c r="K124" s="141">
        <v>112.59099999999999</v>
      </c>
      <c r="L124" s="194">
        <v>0</v>
      </c>
      <c r="M124" s="194"/>
      <c r="N124" s="194">
        <f t="shared" si="0"/>
        <v>0</v>
      </c>
      <c r="O124" s="194"/>
      <c r="P124" s="194"/>
      <c r="Q124" s="194"/>
      <c r="R124" s="142"/>
      <c r="T124" s="143" t="s">
        <v>5</v>
      </c>
      <c r="U124" s="40" t="s">
        <v>37</v>
      </c>
      <c r="V124" s="144">
        <v>0</v>
      </c>
      <c r="W124" s="144">
        <f t="shared" si="1"/>
        <v>0</v>
      </c>
      <c r="X124" s="144">
        <v>0</v>
      </c>
      <c r="Y124" s="144">
        <f t="shared" si="2"/>
        <v>0</v>
      </c>
      <c r="Z124" s="144">
        <v>0</v>
      </c>
      <c r="AA124" s="145">
        <f t="shared" si="3"/>
        <v>0</v>
      </c>
      <c r="AR124" s="18" t="s">
        <v>139</v>
      </c>
      <c r="AT124" s="18" t="s">
        <v>135</v>
      </c>
      <c r="AU124" s="18" t="s">
        <v>140</v>
      </c>
      <c r="AY124" s="18" t="s">
        <v>134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8" t="s">
        <v>80</v>
      </c>
      <c r="BK124" s="147">
        <f t="shared" si="9"/>
        <v>0</v>
      </c>
      <c r="BL124" s="18" t="s">
        <v>139</v>
      </c>
      <c r="BM124" s="18" t="s">
        <v>306</v>
      </c>
    </row>
    <row r="125" spans="2:65" s="1" customFormat="1" ht="25.5" customHeight="1">
      <c r="B125" s="137"/>
      <c r="C125" s="138" t="s">
        <v>156</v>
      </c>
      <c r="D125" s="138" t="s">
        <v>135</v>
      </c>
      <c r="E125" s="139" t="s">
        <v>307</v>
      </c>
      <c r="F125" s="202" t="s">
        <v>308</v>
      </c>
      <c r="G125" s="202"/>
      <c r="H125" s="202"/>
      <c r="I125" s="202"/>
      <c r="J125" s="140" t="s">
        <v>138</v>
      </c>
      <c r="K125" s="141">
        <v>112.59</v>
      </c>
      <c r="L125" s="194">
        <v>0</v>
      </c>
      <c r="M125" s="194"/>
      <c r="N125" s="194">
        <f t="shared" si="0"/>
        <v>0</v>
      </c>
      <c r="O125" s="194"/>
      <c r="P125" s="194"/>
      <c r="Q125" s="194"/>
      <c r="R125" s="142"/>
      <c r="T125" s="143" t="s">
        <v>5</v>
      </c>
      <c r="U125" s="40" t="s">
        <v>37</v>
      </c>
      <c r="V125" s="144">
        <v>0</v>
      </c>
      <c r="W125" s="144">
        <f t="shared" si="1"/>
        <v>0</v>
      </c>
      <c r="X125" s="144">
        <v>0</v>
      </c>
      <c r="Y125" s="144">
        <f t="shared" si="2"/>
        <v>0</v>
      </c>
      <c r="Z125" s="144">
        <v>0</v>
      </c>
      <c r="AA125" s="145">
        <f t="shared" si="3"/>
        <v>0</v>
      </c>
      <c r="AR125" s="18" t="s">
        <v>139</v>
      </c>
      <c r="AT125" s="18" t="s">
        <v>135</v>
      </c>
      <c r="AU125" s="18" t="s">
        <v>140</v>
      </c>
      <c r="AY125" s="18" t="s">
        <v>134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8" t="s">
        <v>80</v>
      </c>
      <c r="BK125" s="147">
        <f t="shared" si="9"/>
        <v>0</v>
      </c>
      <c r="BL125" s="18" t="s">
        <v>139</v>
      </c>
      <c r="BM125" s="18" t="s">
        <v>309</v>
      </c>
    </row>
    <row r="126" spans="2:65" s="1" customFormat="1" ht="25.5" customHeight="1">
      <c r="B126" s="137"/>
      <c r="C126" s="138" t="s">
        <v>163</v>
      </c>
      <c r="D126" s="138" t="s">
        <v>135</v>
      </c>
      <c r="E126" s="139" t="s">
        <v>253</v>
      </c>
      <c r="F126" s="202" t="s">
        <v>254</v>
      </c>
      <c r="G126" s="202"/>
      <c r="H126" s="202"/>
      <c r="I126" s="202"/>
      <c r="J126" s="140" t="s">
        <v>160</v>
      </c>
      <c r="K126" s="141">
        <v>168.88</v>
      </c>
      <c r="L126" s="194">
        <v>0</v>
      </c>
      <c r="M126" s="194"/>
      <c r="N126" s="194">
        <f t="shared" si="0"/>
        <v>0</v>
      </c>
      <c r="O126" s="194"/>
      <c r="P126" s="194"/>
      <c r="Q126" s="194"/>
      <c r="R126" s="142"/>
      <c r="T126" s="143" t="s">
        <v>5</v>
      </c>
      <c r="U126" s="40" t="s">
        <v>37</v>
      </c>
      <c r="V126" s="144">
        <v>0</v>
      </c>
      <c r="W126" s="144">
        <f t="shared" si="1"/>
        <v>0</v>
      </c>
      <c r="X126" s="144">
        <v>0</v>
      </c>
      <c r="Y126" s="144">
        <f t="shared" si="2"/>
        <v>0</v>
      </c>
      <c r="Z126" s="144">
        <v>0</v>
      </c>
      <c r="AA126" s="145">
        <f t="shared" si="3"/>
        <v>0</v>
      </c>
      <c r="AR126" s="18" t="s">
        <v>139</v>
      </c>
      <c r="AT126" s="18" t="s">
        <v>135</v>
      </c>
      <c r="AU126" s="18" t="s">
        <v>140</v>
      </c>
      <c r="AY126" s="18" t="s">
        <v>134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8" t="s">
        <v>80</v>
      </c>
      <c r="BK126" s="147">
        <f t="shared" si="9"/>
        <v>0</v>
      </c>
      <c r="BL126" s="18" t="s">
        <v>139</v>
      </c>
      <c r="BM126" s="18" t="s">
        <v>310</v>
      </c>
    </row>
    <row r="127" spans="2:65" s="1" customFormat="1" ht="38.25" customHeight="1">
      <c r="B127" s="137"/>
      <c r="C127" s="138" t="s">
        <v>161</v>
      </c>
      <c r="D127" s="138" t="s">
        <v>135</v>
      </c>
      <c r="E127" s="139" t="s">
        <v>311</v>
      </c>
      <c r="F127" s="202" t="s">
        <v>312</v>
      </c>
      <c r="G127" s="202"/>
      <c r="H127" s="202"/>
      <c r="I127" s="202"/>
      <c r="J127" s="140" t="s">
        <v>166</v>
      </c>
      <c r="K127" s="141">
        <v>49.6</v>
      </c>
      <c r="L127" s="194">
        <v>0</v>
      </c>
      <c r="M127" s="194"/>
      <c r="N127" s="194">
        <f t="shared" si="0"/>
        <v>0</v>
      </c>
      <c r="O127" s="194"/>
      <c r="P127" s="194"/>
      <c r="Q127" s="194"/>
      <c r="R127" s="142"/>
      <c r="T127" s="143" t="s">
        <v>5</v>
      </c>
      <c r="U127" s="40" t="s">
        <v>37</v>
      </c>
      <c r="V127" s="144">
        <v>0</v>
      </c>
      <c r="W127" s="144">
        <f t="shared" si="1"/>
        <v>0</v>
      </c>
      <c r="X127" s="144">
        <v>0</v>
      </c>
      <c r="Y127" s="144">
        <f t="shared" si="2"/>
        <v>0</v>
      </c>
      <c r="Z127" s="144">
        <v>0</v>
      </c>
      <c r="AA127" s="145">
        <f t="shared" si="3"/>
        <v>0</v>
      </c>
      <c r="AR127" s="18" t="s">
        <v>139</v>
      </c>
      <c r="AT127" s="18" t="s">
        <v>135</v>
      </c>
      <c r="AU127" s="18" t="s">
        <v>140</v>
      </c>
      <c r="AY127" s="18" t="s">
        <v>134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8" t="s">
        <v>80</v>
      </c>
      <c r="BK127" s="147">
        <f t="shared" si="9"/>
        <v>0</v>
      </c>
      <c r="BL127" s="18" t="s">
        <v>139</v>
      </c>
      <c r="BM127" s="18" t="s">
        <v>313</v>
      </c>
    </row>
    <row r="128" spans="2:65" s="9" customFormat="1" ht="29.85" customHeight="1">
      <c r="B128" s="126"/>
      <c r="C128" s="127"/>
      <c r="D128" s="136" t="s">
        <v>297</v>
      </c>
      <c r="E128" s="136"/>
      <c r="F128" s="136"/>
      <c r="G128" s="136"/>
      <c r="H128" s="136"/>
      <c r="I128" s="136"/>
      <c r="J128" s="136"/>
      <c r="K128" s="136"/>
      <c r="L128" s="136"/>
      <c r="M128" s="136"/>
      <c r="N128" s="196">
        <f>BK128</f>
        <v>0</v>
      </c>
      <c r="O128" s="197"/>
      <c r="P128" s="197"/>
      <c r="Q128" s="197"/>
      <c r="R128" s="129"/>
      <c r="T128" s="130"/>
      <c r="U128" s="127"/>
      <c r="V128" s="127"/>
      <c r="W128" s="131">
        <f>SUM(W129:W148)</f>
        <v>210.199836</v>
      </c>
      <c r="X128" s="127"/>
      <c r="Y128" s="131">
        <f>SUM(Y129:Y148)</f>
        <v>54.449475999999997</v>
      </c>
      <c r="Z128" s="127"/>
      <c r="AA128" s="132">
        <f>SUM(AA129:AA148)</f>
        <v>0</v>
      </c>
      <c r="AR128" s="133" t="s">
        <v>80</v>
      </c>
      <c r="AT128" s="134" t="s">
        <v>71</v>
      </c>
      <c r="AU128" s="134" t="s">
        <v>80</v>
      </c>
      <c r="AY128" s="133" t="s">
        <v>134</v>
      </c>
      <c r="BK128" s="135">
        <f>SUM(BK129:BK148)</f>
        <v>0</v>
      </c>
    </row>
    <row r="129" spans="2:65" s="1" customFormat="1" ht="25.5" customHeight="1">
      <c r="B129" s="137"/>
      <c r="C129" s="138" t="s">
        <v>171</v>
      </c>
      <c r="D129" s="138" t="s">
        <v>135</v>
      </c>
      <c r="E129" s="139" t="s">
        <v>314</v>
      </c>
      <c r="F129" s="202" t="s">
        <v>315</v>
      </c>
      <c r="G129" s="202"/>
      <c r="H129" s="202"/>
      <c r="I129" s="202"/>
      <c r="J129" s="140" t="s">
        <v>138</v>
      </c>
      <c r="K129" s="141">
        <v>1.4590000000000001</v>
      </c>
      <c r="L129" s="194">
        <v>0</v>
      </c>
      <c r="M129" s="194"/>
      <c r="N129" s="194">
        <f t="shared" ref="N129:N148" si="10">ROUND(L129*K129,3)</f>
        <v>0</v>
      </c>
      <c r="O129" s="194"/>
      <c r="P129" s="194"/>
      <c r="Q129" s="194"/>
      <c r="R129" s="142"/>
      <c r="T129" s="143" t="s">
        <v>5</v>
      </c>
      <c r="U129" s="40" t="s">
        <v>37</v>
      </c>
      <c r="V129" s="144">
        <v>0</v>
      </c>
      <c r="W129" s="144">
        <f t="shared" ref="W129:W148" si="11">V129*K129</f>
        <v>0</v>
      </c>
      <c r="X129" s="144">
        <v>0</v>
      </c>
      <c r="Y129" s="144">
        <f t="shared" ref="Y129:Y148" si="12">X129*K129</f>
        <v>0</v>
      </c>
      <c r="Z129" s="144">
        <v>0</v>
      </c>
      <c r="AA129" s="145">
        <f t="shared" ref="AA129:AA148" si="13">Z129*K129</f>
        <v>0</v>
      </c>
      <c r="AR129" s="18" t="s">
        <v>139</v>
      </c>
      <c r="AT129" s="18" t="s">
        <v>135</v>
      </c>
      <c r="AU129" s="18" t="s">
        <v>140</v>
      </c>
      <c r="AY129" s="18" t="s">
        <v>134</v>
      </c>
      <c r="BE129" s="146">
        <f t="shared" ref="BE129:BE148" si="14">IF(U129="základná",N129,0)</f>
        <v>0</v>
      </c>
      <c r="BF129" s="146">
        <f t="shared" ref="BF129:BF148" si="15">IF(U129="znížená",N129,0)</f>
        <v>0</v>
      </c>
      <c r="BG129" s="146">
        <f t="shared" ref="BG129:BG148" si="16">IF(U129="zákl. prenesená",N129,0)</f>
        <v>0</v>
      </c>
      <c r="BH129" s="146">
        <f t="shared" ref="BH129:BH148" si="17">IF(U129="zníž. prenesená",N129,0)</f>
        <v>0</v>
      </c>
      <c r="BI129" s="146">
        <f t="shared" ref="BI129:BI148" si="18">IF(U129="nulová",N129,0)</f>
        <v>0</v>
      </c>
      <c r="BJ129" s="18" t="s">
        <v>80</v>
      </c>
      <c r="BK129" s="147">
        <f t="shared" ref="BK129:BK148" si="19">ROUND(L129*K129,3)</f>
        <v>0</v>
      </c>
      <c r="BL129" s="18" t="s">
        <v>139</v>
      </c>
      <c r="BM129" s="18" t="s">
        <v>316</v>
      </c>
    </row>
    <row r="130" spans="2:65" s="1" customFormat="1" ht="25.5" customHeight="1">
      <c r="B130" s="137"/>
      <c r="C130" s="148" t="s">
        <v>176</v>
      </c>
      <c r="D130" s="148" t="s">
        <v>157</v>
      </c>
      <c r="E130" s="149" t="s">
        <v>317</v>
      </c>
      <c r="F130" s="203" t="s">
        <v>318</v>
      </c>
      <c r="G130" s="203"/>
      <c r="H130" s="203"/>
      <c r="I130" s="203"/>
      <c r="J130" s="150" t="s">
        <v>160</v>
      </c>
      <c r="K130" s="151">
        <v>2.46</v>
      </c>
      <c r="L130" s="195">
        <v>0</v>
      </c>
      <c r="M130" s="195"/>
      <c r="N130" s="195">
        <f t="shared" si="10"/>
        <v>0</v>
      </c>
      <c r="O130" s="194"/>
      <c r="P130" s="194"/>
      <c r="Q130" s="194"/>
      <c r="R130" s="142"/>
      <c r="T130" s="143" t="s">
        <v>5</v>
      </c>
      <c r="U130" s="40" t="s">
        <v>37</v>
      </c>
      <c r="V130" s="144">
        <v>0</v>
      </c>
      <c r="W130" s="144">
        <f t="shared" si="11"/>
        <v>0</v>
      </c>
      <c r="X130" s="144">
        <v>0</v>
      </c>
      <c r="Y130" s="144">
        <f t="shared" si="12"/>
        <v>0</v>
      </c>
      <c r="Z130" s="144">
        <v>0</v>
      </c>
      <c r="AA130" s="145">
        <f t="shared" si="13"/>
        <v>0</v>
      </c>
      <c r="AR130" s="18" t="s">
        <v>161</v>
      </c>
      <c r="AT130" s="18" t="s">
        <v>157</v>
      </c>
      <c r="AU130" s="18" t="s">
        <v>140</v>
      </c>
      <c r="AY130" s="18" t="s">
        <v>134</v>
      </c>
      <c r="BE130" s="146">
        <f t="shared" si="14"/>
        <v>0</v>
      </c>
      <c r="BF130" s="146">
        <f t="shared" si="15"/>
        <v>0</v>
      </c>
      <c r="BG130" s="146">
        <f t="shared" si="16"/>
        <v>0</v>
      </c>
      <c r="BH130" s="146">
        <f t="shared" si="17"/>
        <v>0</v>
      </c>
      <c r="BI130" s="146">
        <f t="shared" si="18"/>
        <v>0</v>
      </c>
      <c r="BJ130" s="18" t="s">
        <v>80</v>
      </c>
      <c r="BK130" s="147">
        <f t="shared" si="19"/>
        <v>0</v>
      </c>
      <c r="BL130" s="18" t="s">
        <v>139</v>
      </c>
      <c r="BM130" s="18" t="s">
        <v>319</v>
      </c>
    </row>
    <row r="131" spans="2:65" s="1" customFormat="1" ht="25.5" customHeight="1">
      <c r="B131" s="137"/>
      <c r="C131" s="138" t="s">
        <v>180</v>
      </c>
      <c r="D131" s="138" t="s">
        <v>135</v>
      </c>
      <c r="E131" s="139" t="s">
        <v>153</v>
      </c>
      <c r="F131" s="202" t="s">
        <v>320</v>
      </c>
      <c r="G131" s="202"/>
      <c r="H131" s="202"/>
      <c r="I131" s="202"/>
      <c r="J131" s="140" t="s">
        <v>138</v>
      </c>
      <c r="K131" s="141">
        <v>1.3</v>
      </c>
      <c r="L131" s="194">
        <v>0</v>
      </c>
      <c r="M131" s="194"/>
      <c r="N131" s="194">
        <f t="shared" si="10"/>
        <v>0</v>
      </c>
      <c r="O131" s="194"/>
      <c r="P131" s="194"/>
      <c r="Q131" s="194"/>
      <c r="R131" s="142"/>
      <c r="T131" s="143" t="s">
        <v>5</v>
      </c>
      <c r="U131" s="40" t="s">
        <v>37</v>
      </c>
      <c r="V131" s="144">
        <v>0</v>
      </c>
      <c r="W131" s="144">
        <f t="shared" si="11"/>
        <v>0</v>
      </c>
      <c r="X131" s="144">
        <v>0</v>
      </c>
      <c r="Y131" s="144">
        <f t="shared" si="12"/>
        <v>0</v>
      </c>
      <c r="Z131" s="144">
        <v>0</v>
      </c>
      <c r="AA131" s="145">
        <f t="shared" si="13"/>
        <v>0</v>
      </c>
      <c r="AR131" s="18" t="s">
        <v>139</v>
      </c>
      <c r="AT131" s="18" t="s">
        <v>135</v>
      </c>
      <c r="AU131" s="18" t="s">
        <v>140</v>
      </c>
      <c r="AY131" s="18" t="s">
        <v>134</v>
      </c>
      <c r="BE131" s="146">
        <f t="shared" si="14"/>
        <v>0</v>
      </c>
      <c r="BF131" s="146">
        <f t="shared" si="15"/>
        <v>0</v>
      </c>
      <c r="BG131" s="146">
        <f t="shared" si="16"/>
        <v>0</v>
      </c>
      <c r="BH131" s="146">
        <f t="shared" si="17"/>
        <v>0</v>
      </c>
      <c r="BI131" s="146">
        <f t="shared" si="18"/>
        <v>0</v>
      </c>
      <c r="BJ131" s="18" t="s">
        <v>80</v>
      </c>
      <c r="BK131" s="147">
        <f t="shared" si="19"/>
        <v>0</v>
      </c>
      <c r="BL131" s="18" t="s">
        <v>139</v>
      </c>
      <c r="BM131" s="18" t="s">
        <v>321</v>
      </c>
    </row>
    <row r="132" spans="2:65" s="1" customFormat="1" ht="25.5" customHeight="1">
      <c r="B132" s="137"/>
      <c r="C132" s="148" t="s">
        <v>184</v>
      </c>
      <c r="D132" s="148" t="s">
        <v>157</v>
      </c>
      <c r="E132" s="149" t="s">
        <v>158</v>
      </c>
      <c r="F132" s="203" t="s">
        <v>159</v>
      </c>
      <c r="G132" s="203"/>
      <c r="H132" s="203"/>
      <c r="I132" s="203"/>
      <c r="J132" s="150" t="s">
        <v>160</v>
      </c>
      <c r="K132" s="151">
        <v>2.14</v>
      </c>
      <c r="L132" s="195">
        <v>0</v>
      </c>
      <c r="M132" s="195"/>
      <c r="N132" s="195">
        <f t="shared" si="10"/>
        <v>0</v>
      </c>
      <c r="O132" s="194"/>
      <c r="P132" s="194"/>
      <c r="Q132" s="194"/>
      <c r="R132" s="142"/>
      <c r="T132" s="143" t="s">
        <v>5</v>
      </c>
      <c r="U132" s="40" t="s">
        <v>37</v>
      </c>
      <c r="V132" s="144">
        <v>0</v>
      </c>
      <c r="W132" s="144">
        <f t="shared" si="11"/>
        <v>0</v>
      </c>
      <c r="X132" s="144">
        <v>0</v>
      </c>
      <c r="Y132" s="144">
        <f t="shared" si="12"/>
        <v>0</v>
      </c>
      <c r="Z132" s="144">
        <v>0</v>
      </c>
      <c r="AA132" s="145">
        <f t="shared" si="13"/>
        <v>0</v>
      </c>
      <c r="AR132" s="18" t="s">
        <v>161</v>
      </c>
      <c r="AT132" s="18" t="s">
        <v>157</v>
      </c>
      <c r="AU132" s="18" t="s">
        <v>140</v>
      </c>
      <c r="AY132" s="18" t="s">
        <v>134</v>
      </c>
      <c r="BE132" s="146">
        <f t="shared" si="14"/>
        <v>0</v>
      </c>
      <c r="BF132" s="146">
        <f t="shared" si="15"/>
        <v>0</v>
      </c>
      <c r="BG132" s="146">
        <f t="shared" si="16"/>
        <v>0</v>
      </c>
      <c r="BH132" s="146">
        <f t="shared" si="17"/>
        <v>0</v>
      </c>
      <c r="BI132" s="146">
        <f t="shared" si="18"/>
        <v>0</v>
      </c>
      <c r="BJ132" s="18" t="s">
        <v>80</v>
      </c>
      <c r="BK132" s="147">
        <f t="shared" si="19"/>
        <v>0</v>
      </c>
      <c r="BL132" s="18" t="s">
        <v>139</v>
      </c>
      <c r="BM132" s="18" t="s">
        <v>322</v>
      </c>
    </row>
    <row r="133" spans="2:65" s="1" customFormat="1" ht="38.25" customHeight="1">
      <c r="B133" s="137"/>
      <c r="C133" s="138" t="s">
        <v>188</v>
      </c>
      <c r="D133" s="138" t="s">
        <v>135</v>
      </c>
      <c r="E133" s="139" t="s">
        <v>164</v>
      </c>
      <c r="F133" s="202" t="s">
        <v>165</v>
      </c>
      <c r="G133" s="202"/>
      <c r="H133" s="202"/>
      <c r="I133" s="202"/>
      <c r="J133" s="140" t="s">
        <v>166</v>
      </c>
      <c r="K133" s="141">
        <v>192</v>
      </c>
      <c r="L133" s="194">
        <v>0</v>
      </c>
      <c r="M133" s="194"/>
      <c r="N133" s="194">
        <f t="shared" si="10"/>
        <v>0</v>
      </c>
      <c r="O133" s="194"/>
      <c r="P133" s="194"/>
      <c r="Q133" s="194"/>
      <c r="R133" s="142"/>
      <c r="T133" s="143" t="s">
        <v>5</v>
      </c>
      <c r="U133" s="40" t="s">
        <v>37</v>
      </c>
      <c r="V133" s="144">
        <v>0</v>
      </c>
      <c r="W133" s="144">
        <f t="shared" si="11"/>
        <v>0</v>
      </c>
      <c r="X133" s="144">
        <v>0</v>
      </c>
      <c r="Y133" s="144">
        <f t="shared" si="12"/>
        <v>0</v>
      </c>
      <c r="Z133" s="144">
        <v>0</v>
      </c>
      <c r="AA133" s="145">
        <f t="shared" si="13"/>
        <v>0</v>
      </c>
      <c r="AR133" s="18" t="s">
        <v>139</v>
      </c>
      <c r="AT133" s="18" t="s">
        <v>135</v>
      </c>
      <c r="AU133" s="18" t="s">
        <v>140</v>
      </c>
      <c r="AY133" s="18" t="s">
        <v>134</v>
      </c>
      <c r="BE133" s="146">
        <f t="shared" si="14"/>
        <v>0</v>
      </c>
      <c r="BF133" s="146">
        <f t="shared" si="15"/>
        <v>0</v>
      </c>
      <c r="BG133" s="146">
        <f t="shared" si="16"/>
        <v>0</v>
      </c>
      <c r="BH133" s="146">
        <f t="shared" si="17"/>
        <v>0</v>
      </c>
      <c r="BI133" s="146">
        <f t="shared" si="18"/>
        <v>0</v>
      </c>
      <c r="BJ133" s="18" t="s">
        <v>80</v>
      </c>
      <c r="BK133" s="147">
        <f t="shared" si="19"/>
        <v>0</v>
      </c>
      <c r="BL133" s="18" t="s">
        <v>139</v>
      </c>
      <c r="BM133" s="18" t="s">
        <v>323</v>
      </c>
    </row>
    <row r="134" spans="2:65" s="1" customFormat="1" ht="38.25" customHeight="1">
      <c r="B134" s="137"/>
      <c r="C134" s="148" t="s">
        <v>192</v>
      </c>
      <c r="D134" s="148" t="s">
        <v>157</v>
      </c>
      <c r="E134" s="149" t="s">
        <v>168</v>
      </c>
      <c r="F134" s="203" t="s">
        <v>169</v>
      </c>
      <c r="G134" s="203"/>
      <c r="H134" s="203"/>
      <c r="I134" s="203"/>
      <c r="J134" s="150" t="s">
        <v>166</v>
      </c>
      <c r="K134" s="151">
        <v>192</v>
      </c>
      <c r="L134" s="195">
        <v>0</v>
      </c>
      <c r="M134" s="195"/>
      <c r="N134" s="195">
        <f t="shared" si="10"/>
        <v>0</v>
      </c>
      <c r="O134" s="194"/>
      <c r="P134" s="194"/>
      <c r="Q134" s="194"/>
      <c r="R134" s="142"/>
      <c r="T134" s="143" t="s">
        <v>5</v>
      </c>
      <c r="U134" s="40" t="s">
        <v>37</v>
      </c>
      <c r="V134" s="144">
        <v>0</v>
      </c>
      <c r="W134" s="144">
        <f t="shared" si="11"/>
        <v>0</v>
      </c>
      <c r="X134" s="144">
        <v>0</v>
      </c>
      <c r="Y134" s="144">
        <f t="shared" si="12"/>
        <v>0</v>
      </c>
      <c r="Z134" s="144">
        <v>0</v>
      </c>
      <c r="AA134" s="145">
        <f t="shared" si="13"/>
        <v>0</v>
      </c>
      <c r="AR134" s="18" t="s">
        <v>161</v>
      </c>
      <c r="AT134" s="18" t="s">
        <v>157</v>
      </c>
      <c r="AU134" s="18" t="s">
        <v>140</v>
      </c>
      <c r="AY134" s="18" t="s">
        <v>134</v>
      </c>
      <c r="BE134" s="146">
        <f t="shared" si="14"/>
        <v>0</v>
      </c>
      <c r="BF134" s="146">
        <f t="shared" si="15"/>
        <v>0</v>
      </c>
      <c r="BG134" s="146">
        <f t="shared" si="16"/>
        <v>0</v>
      </c>
      <c r="BH134" s="146">
        <f t="shared" si="17"/>
        <v>0</v>
      </c>
      <c r="BI134" s="146">
        <f t="shared" si="18"/>
        <v>0</v>
      </c>
      <c r="BJ134" s="18" t="s">
        <v>80</v>
      </c>
      <c r="BK134" s="147">
        <f t="shared" si="19"/>
        <v>0</v>
      </c>
      <c r="BL134" s="18" t="s">
        <v>139</v>
      </c>
      <c r="BM134" s="18" t="s">
        <v>324</v>
      </c>
    </row>
    <row r="135" spans="2:65" s="1" customFormat="1" ht="25.5" customHeight="1">
      <c r="B135" s="137"/>
      <c r="C135" s="138" t="s">
        <v>196</v>
      </c>
      <c r="D135" s="138" t="s">
        <v>135</v>
      </c>
      <c r="E135" s="139" t="s">
        <v>325</v>
      </c>
      <c r="F135" s="202" t="s">
        <v>154</v>
      </c>
      <c r="G135" s="202"/>
      <c r="H135" s="202"/>
      <c r="I135" s="202"/>
      <c r="J135" s="140" t="s">
        <v>138</v>
      </c>
      <c r="K135" s="141">
        <v>13.4</v>
      </c>
      <c r="L135" s="194">
        <v>0</v>
      </c>
      <c r="M135" s="194"/>
      <c r="N135" s="194">
        <f t="shared" si="10"/>
        <v>0</v>
      </c>
      <c r="O135" s="194"/>
      <c r="P135" s="194"/>
      <c r="Q135" s="194"/>
      <c r="R135" s="142"/>
      <c r="T135" s="143" t="s">
        <v>5</v>
      </c>
      <c r="U135" s="40" t="s">
        <v>37</v>
      </c>
      <c r="V135" s="144">
        <v>0</v>
      </c>
      <c r="W135" s="144">
        <f t="shared" si="11"/>
        <v>0</v>
      </c>
      <c r="X135" s="144">
        <v>0</v>
      </c>
      <c r="Y135" s="144">
        <f t="shared" si="12"/>
        <v>0</v>
      </c>
      <c r="Z135" s="144">
        <v>0</v>
      </c>
      <c r="AA135" s="145">
        <f t="shared" si="13"/>
        <v>0</v>
      </c>
      <c r="AR135" s="18" t="s">
        <v>139</v>
      </c>
      <c r="AT135" s="18" t="s">
        <v>135</v>
      </c>
      <c r="AU135" s="18" t="s">
        <v>140</v>
      </c>
      <c r="AY135" s="18" t="s">
        <v>134</v>
      </c>
      <c r="BE135" s="146">
        <f t="shared" si="14"/>
        <v>0</v>
      </c>
      <c r="BF135" s="146">
        <f t="shared" si="15"/>
        <v>0</v>
      </c>
      <c r="BG135" s="146">
        <f t="shared" si="16"/>
        <v>0</v>
      </c>
      <c r="BH135" s="146">
        <f t="shared" si="17"/>
        <v>0</v>
      </c>
      <c r="BI135" s="146">
        <f t="shared" si="18"/>
        <v>0</v>
      </c>
      <c r="BJ135" s="18" t="s">
        <v>80</v>
      </c>
      <c r="BK135" s="147">
        <f t="shared" si="19"/>
        <v>0</v>
      </c>
      <c r="BL135" s="18" t="s">
        <v>139</v>
      </c>
      <c r="BM135" s="18" t="s">
        <v>326</v>
      </c>
    </row>
    <row r="136" spans="2:65" s="1" customFormat="1" ht="25.5" customHeight="1">
      <c r="B136" s="137"/>
      <c r="C136" s="148" t="s">
        <v>201</v>
      </c>
      <c r="D136" s="148" t="s">
        <v>157</v>
      </c>
      <c r="E136" s="149" t="s">
        <v>327</v>
      </c>
      <c r="F136" s="203" t="s">
        <v>159</v>
      </c>
      <c r="G136" s="203"/>
      <c r="H136" s="203"/>
      <c r="I136" s="203"/>
      <c r="J136" s="150" t="s">
        <v>160</v>
      </c>
      <c r="K136" s="151">
        <v>22.11</v>
      </c>
      <c r="L136" s="195">
        <v>0</v>
      </c>
      <c r="M136" s="195"/>
      <c r="N136" s="195">
        <f t="shared" si="10"/>
        <v>0</v>
      </c>
      <c r="O136" s="194"/>
      <c r="P136" s="194"/>
      <c r="Q136" s="194"/>
      <c r="R136" s="142"/>
      <c r="T136" s="143" t="s">
        <v>5</v>
      </c>
      <c r="U136" s="40" t="s">
        <v>37</v>
      </c>
      <c r="V136" s="144">
        <v>0</v>
      </c>
      <c r="W136" s="144">
        <f t="shared" si="11"/>
        <v>0</v>
      </c>
      <c r="X136" s="144">
        <v>1</v>
      </c>
      <c r="Y136" s="144">
        <f t="shared" si="12"/>
        <v>22.11</v>
      </c>
      <c r="Z136" s="144">
        <v>0</v>
      </c>
      <c r="AA136" s="145">
        <f t="shared" si="13"/>
        <v>0</v>
      </c>
      <c r="AR136" s="18" t="s">
        <v>161</v>
      </c>
      <c r="AT136" s="18" t="s">
        <v>157</v>
      </c>
      <c r="AU136" s="18" t="s">
        <v>140</v>
      </c>
      <c r="AY136" s="18" t="s">
        <v>134</v>
      </c>
      <c r="BE136" s="146">
        <f t="shared" si="14"/>
        <v>0</v>
      </c>
      <c r="BF136" s="146">
        <f t="shared" si="15"/>
        <v>0</v>
      </c>
      <c r="BG136" s="146">
        <f t="shared" si="16"/>
        <v>0</v>
      </c>
      <c r="BH136" s="146">
        <f t="shared" si="17"/>
        <v>0</v>
      </c>
      <c r="BI136" s="146">
        <f t="shared" si="18"/>
        <v>0</v>
      </c>
      <c r="BJ136" s="18" t="s">
        <v>80</v>
      </c>
      <c r="BK136" s="147">
        <f t="shared" si="19"/>
        <v>0</v>
      </c>
      <c r="BL136" s="18" t="s">
        <v>139</v>
      </c>
      <c r="BM136" s="18" t="s">
        <v>328</v>
      </c>
    </row>
    <row r="137" spans="2:65" s="1" customFormat="1" ht="16.5" customHeight="1">
      <c r="B137" s="137"/>
      <c r="C137" s="138" t="s">
        <v>205</v>
      </c>
      <c r="D137" s="138" t="s">
        <v>135</v>
      </c>
      <c r="E137" s="139" t="s">
        <v>172</v>
      </c>
      <c r="F137" s="202" t="s">
        <v>173</v>
      </c>
      <c r="G137" s="202"/>
      <c r="H137" s="202"/>
      <c r="I137" s="202"/>
      <c r="J137" s="140" t="s">
        <v>174</v>
      </c>
      <c r="K137" s="141">
        <v>100</v>
      </c>
      <c r="L137" s="194">
        <v>0</v>
      </c>
      <c r="M137" s="194"/>
      <c r="N137" s="194">
        <f t="shared" si="10"/>
        <v>0</v>
      </c>
      <c r="O137" s="194"/>
      <c r="P137" s="194"/>
      <c r="Q137" s="194"/>
      <c r="R137" s="142"/>
      <c r="T137" s="143" t="s">
        <v>5</v>
      </c>
      <c r="U137" s="40" t="s">
        <v>37</v>
      </c>
      <c r="V137" s="144">
        <v>0.19932</v>
      </c>
      <c r="W137" s="144">
        <f t="shared" si="11"/>
        <v>19.931999999999999</v>
      </c>
      <c r="X137" s="144">
        <v>0.244644</v>
      </c>
      <c r="Y137" s="144">
        <f t="shared" si="12"/>
        <v>24.464400000000001</v>
      </c>
      <c r="Z137" s="144">
        <v>0</v>
      </c>
      <c r="AA137" s="145">
        <f t="shared" si="13"/>
        <v>0</v>
      </c>
      <c r="AR137" s="18" t="s">
        <v>139</v>
      </c>
      <c r="AT137" s="18" t="s">
        <v>135</v>
      </c>
      <c r="AU137" s="18" t="s">
        <v>140</v>
      </c>
      <c r="AY137" s="18" t="s">
        <v>134</v>
      </c>
      <c r="BE137" s="146">
        <f t="shared" si="14"/>
        <v>0</v>
      </c>
      <c r="BF137" s="146">
        <f t="shared" si="15"/>
        <v>0</v>
      </c>
      <c r="BG137" s="146">
        <f t="shared" si="16"/>
        <v>0</v>
      </c>
      <c r="BH137" s="146">
        <f t="shared" si="17"/>
        <v>0</v>
      </c>
      <c r="BI137" s="146">
        <f t="shared" si="18"/>
        <v>0</v>
      </c>
      <c r="BJ137" s="18" t="s">
        <v>80</v>
      </c>
      <c r="BK137" s="147">
        <f t="shared" si="19"/>
        <v>0</v>
      </c>
      <c r="BL137" s="18" t="s">
        <v>139</v>
      </c>
      <c r="BM137" s="18" t="s">
        <v>329</v>
      </c>
    </row>
    <row r="138" spans="2:65" s="1" customFormat="1" ht="16.5" customHeight="1">
      <c r="B138" s="137"/>
      <c r="C138" s="138" t="s">
        <v>209</v>
      </c>
      <c r="D138" s="138" t="s">
        <v>135</v>
      </c>
      <c r="E138" s="139" t="s">
        <v>177</v>
      </c>
      <c r="F138" s="202" t="s">
        <v>178</v>
      </c>
      <c r="G138" s="202"/>
      <c r="H138" s="202"/>
      <c r="I138" s="202"/>
      <c r="J138" s="140" t="s">
        <v>174</v>
      </c>
      <c r="K138" s="141">
        <v>28</v>
      </c>
      <c r="L138" s="194">
        <v>0</v>
      </c>
      <c r="M138" s="194"/>
      <c r="N138" s="194">
        <f t="shared" si="10"/>
        <v>0</v>
      </c>
      <c r="O138" s="194"/>
      <c r="P138" s="194"/>
      <c r="Q138" s="194"/>
      <c r="R138" s="142"/>
      <c r="T138" s="143" t="s">
        <v>5</v>
      </c>
      <c r="U138" s="40" t="s">
        <v>37</v>
      </c>
      <c r="V138" s="144">
        <v>0.21925</v>
      </c>
      <c r="W138" s="144">
        <f t="shared" si="11"/>
        <v>6.1390000000000002</v>
      </c>
      <c r="X138" s="144">
        <v>0.24677850000000001</v>
      </c>
      <c r="Y138" s="144">
        <f t="shared" si="12"/>
        <v>6.9097980000000003</v>
      </c>
      <c r="Z138" s="144">
        <v>0</v>
      </c>
      <c r="AA138" s="145">
        <f t="shared" si="13"/>
        <v>0</v>
      </c>
      <c r="AR138" s="18" t="s">
        <v>139</v>
      </c>
      <c r="AT138" s="18" t="s">
        <v>135</v>
      </c>
      <c r="AU138" s="18" t="s">
        <v>140</v>
      </c>
      <c r="AY138" s="18" t="s">
        <v>134</v>
      </c>
      <c r="BE138" s="146">
        <f t="shared" si="14"/>
        <v>0</v>
      </c>
      <c r="BF138" s="146">
        <f t="shared" si="15"/>
        <v>0</v>
      </c>
      <c r="BG138" s="146">
        <f t="shared" si="16"/>
        <v>0</v>
      </c>
      <c r="BH138" s="146">
        <f t="shared" si="17"/>
        <v>0</v>
      </c>
      <c r="BI138" s="146">
        <f t="shared" si="18"/>
        <v>0</v>
      </c>
      <c r="BJ138" s="18" t="s">
        <v>80</v>
      </c>
      <c r="BK138" s="147">
        <f t="shared" si="19"/>
        <v>0</v>
      </c>
      <c r="BL138" s="18" t="s">
        <v>139</v>
      </c>
      <c r="BM138" s="18" t="s">
        <v>330</v>
      </c>
    </row>
    <row r="139" spans="2:65" s="1" customFormat="1" ht="25.5" customHeight="1">
      <c r="B139" s="137"/>
      <c r="C139" s="138" t="s">
        <v>213</v>
      </c>
      <c r="D139" s="138" t="s">
        <v>135</v>
      </c>
      <c r="E139" s="139" t="s">
        <v>210</v>
      </c>
      <c r="F139" s="202" t="s">
        <v>331</v>
      </c>
      <c r="G139" s="202"/>
      <c r="H139" s="202"/>
      <c r="I139" s="202"/>
      <c r="J139" s="140" t="s">
        <v>199</v>
      </c>
      <c r="K139" s="141">
        <v>2</v>
      </c>
      <c r="L139" s="194">
        <v>0</v>
      </c>
      <c r="M139" s="194"/>
      <c r="N139" s="194">
        <f t="shared" si="10"/>
        <v>0</v>
      </c>
      <c r="O139" s="194"/>
      <c r="P139" s="194"/>
      <c r="Q139" s="194"/>
      <c r="R139" s="142"/>
      <c r="T139" s="143" t="s">
        <v>5</v>
      </c>
      <c r="U139" s="40" t="s">
        <v>37</v>
      </c>
      <c r="V139" s="144">
        <v>2.2570000000000001</v>
      </c>
      <c r="W139" s="144">
        <f t="shared" si="11"/>
        <v>4.5140000000000002</v>
      </c>
      <c r="X139" s="144">
        <v>2.0000000000000002E-5</v>
      </c>
      <c r="Y139" s="144">
        <f t="shared" si="12"/>
        <v>4.0000000000000003E-5</v>
      </c>
      <c r="Z139" s="144">
        <v>0</v>
      </c>
      <c r="AA139" s="145">
        <f t="shared" si="13"/>
        <v>0</v>
      </c>
      <c r="AR139" s="18" t="s">
        <v>139</v>
      </c>
      <c r="AT139" s="18" t="s">
        <v>135</v>
      </c>
      <c r="AU139" s="18" t="s">
        <v>140</v>
      </c>
      <c r="AY139" s="18" t="s">
        <v>134</v>
      </c>
      <c r="BE139" s="146">
        <f t="shared" si="14"/>
        <v>0</v>
      </c>
      <c r="BF139" s="146">
        <f t="shared" si="15"/>
        <v>0</v>
      </c>
      <c r="BG139" s="146">
        <f t="shared" si="16"/>
        <v>0</v>
      </c>
      <c r="BH139" s="146">
        <f t="shared" si="17"/>
        <v>0</v>
      </c>
      <c r="BI139" s="146">
        <f t="shared" si="18"/>
        <v>0</v>
      </c>
      <c r="BJ139" s="18" t="s">
        <v>80</v>
      </c>
      <c r="BK139" s="147">
        <f t="shared" si="19"/>
        <v>0</v>
      </c>
      <c r="BL139" s="18" t="s">
        <v>139</v>
      </c>
      <c r="BM139" s="18" t="s">
        <v>332</v>
      </c>
    </row>
    <row r="140" spans="2:65" s="1" customFormat="1" ht="25.5" customHeight="1">
      <c r="B140" s="137"/>
      <c r="C140" s="148" t="s">
        <v>10</v>
      </c>
      <c r="D140" s="148" t="s">
        <v>157</v>
      </c>
      <c r="E140" s="149" t="s">
        <v>214</v>
      </c>
      <c r="F140" s="203" t="s">
        <v>215</v>
      </c>
      <c r="G140" s="203"/>
      <c r="H140" s="203"/>
      <c r="I140" s="203"/>
      <c r="J140" s="150" t="s">
        <v>199</v>
      </c>
      <c r="K140" s="151">
        <v>1</v>
      </c>
      <c r="L140" s="195">
        <v>0</v>
      </c>
      <c r="M140" s="195"/>
      <c r="N140" s="195">
        <f t="shared" si="10"/>
        <v>0</v>
      </c>
      <c r="O140" s="194"/>
      <c r="P140" s="194"/>
      <c r="Q140" s="194"/>
      <c r="R140" s="142"/>
      <c r="T140" s="143" t="s">
        <v>5</v>
      </c>
      <c r="U140" s="40" t="s">
        <v>37</v>
      </c>
      <c r="V140" s="144">
        <v>0</v>
      </c>
      <c r="W140" s="144">
        <f t="shared" si="11"/>
        <v>0</v>
      </c>
      <c r="X140" s="144">
        <v>0</v>
      </c>
      <c r="Y140" s="144">
        <f t="shared" si="12"/>
        <v>0</v>
      </c>
      <c r="Z140" s="144">
        <v>0</v>
      </c>
      <c r="AA140" s="145">
        <f t="shared" si="13"/>
        <v>0</v>
      </c>
      <c r="AR140" s="18" t="s">
        <v>161</v>
      </c>
      <c r="AT140" s="18" t="s">
        <v>157</v>
      </c>
      <c r="AU140" s="18" t="s">
        <v>140</v>
      </c>
      <c r="AY140" s="18" t="s">
        <v>134</v>
      </c>
      <c r="BE140" s="146">
        <f t="shared" si="14"/>
        <v>0</v>
      </c>
      <c r="BF140" s="146">
        <f t="shared" si="15"/>
        <v>0</v>
      </c>
      <c r="BG140" s="146">
        <f t="shared" si="16"/>
        <v>0</v>
      </c>
      <c r="BH140" s="146">
        <f t="shared" si="17"/>
        <v>0</v>
      </c>
      <c r="BI140" s="146">
        <f t="shared" si="18"/>
        <v>0</v>
      </c>
      <c r="BJ140" s="18" t="s">
        <v>80</v>
      </c>
      <c r="BK140" s="147">
        <f t="shared" si="19"/>
        <v>0</v>
      </c>
      <c r="BL140" s="18" t="s">
        <v>139</v>
      </c>
      <c r="BM140" s="18" t="s">
        <v>333</v>
      </c>
    </row>
    <row r="141" spans="2:65" s="1" customFormat="1" ht="25.5" customHeight="1">
      <c r="B141" s="137"/>
      <c r="C141" s="148" t="s">
        <v>220</v>
      </c>
      <c r="D141" s="148" t="s">
        <v>157</v>
      </c>
      <c r="E141" s="149" t="s">
        <v>334</v>
      </c>
      <c r="F141" s="203" t="s">
        <v>335</v>
      </c>
      <c r="G141" s="203"/>
      <c r="H141" s="203"/>
      <c r="I141" s="203"/>
      <c r="J141" s="150" t="s">
        <v>199</v>
      </c>
      <c r="K141" s="151">
        <v>1</v>
      </c>
      <c r="L141" s="195">
        <v>0</v>
      </c>
      <c r="M141" s="195"/>
      <c r="N141" s="195">
        <f t="shared" si="10"/>
        <v>0</v>
      </c>
      <c r="O141" s="194"/>
      <c r="P141" s="194"/>
      <c r="Q141" s="194"/>
      <c r="R141" s="142"/>
      <c r="T141" s="143" t="s">
        <v>5</v>
      </c>
      <c r="U141" s="40" t="s">
        <v>37</v>
      </c>
      <c r="V141" s="144">
        <v>0</v>
      </c>
      <c r="W141" s="144">
        <f t="shared" si="11"/>
        <v>0</v>
      </c>
      <c r="X141" s="144">
        <v>0</v>
      </c>
      <c r="Y141" s="144">
        <f t="shared" si="12"/>
        <v>0</v>
      </c>
      <c r="Z141" s="144">
        <v>0</v>
      </c>
      <c r="AA141" s="145">
        <f t="shared" si="13"/>
        <v>0</v>
      </c>
      <c r="AR141" s="18" t="s">
        <v>161</v>
      </c>
      <c r="AT141" s="18" t="s">
        <v>157</v>
      </c>
      <c r="AU141" s="18" t="s">
        <v>140</v>
      </c>
      <c r="AY141" s="18" t="s">
        <v>134</v>
      </c>
      <c r="BE141" s="146">
        <f t="shared" si="14"/>
        <v>0</v>
      </c>
      <c r="BF141" s="146">
        <f t="shared" si="15"/>
        <v>0</v>
      </c>
      <c r="BG141" s="146">
        <f t="shared" si="16"/>
        <v>0</v>
      </c>
      <c r="BH141" s="146">
        <f t="shared" si="17"/>
        <v>0</v>
      </c>
      <c r="BI141" s="146">
        <f t="shared" si="18"/>
        <v>0</v>
      </c>
      <c r="BJ141" s="18" t="s">
        <v>80</v>
      </c>
      <c r="BK141" s="147">
        <f t="shared" si="19"/>
        <v>0</v>
      </c>
      <c r="BL141" s="18" t="s">
        <v>139</v>
      </c>
      <c r="BM141" s="18" t="s">
        <v>336</v>
      </c>
    </row>
    <row r="142" spans="2:65" s="1" customFormat="1" ht="25.5" customHeight="1">
      <c r="B142" s="137"/>
      <c r="C142" s="138" t="s">
        <v>224</v>
      </c>
      <c r="D142" s="138" t="s">
        <v>135</v>
      </c>
      <c r="E142" s="139" t="s">
        <v>229</v>
      </c>
      <c r="F142" s="202" t="s">
        <v>230</v>
      </c>
      <c r="G142" s="202"/>
      <c r="H142" s="202"/>
      <c r="I142" s="202"/>
      <c r="J142" s="140" t="s">
        <v>166</v>
      </c>
      <c r="K142" s="141">
        <v>320.61900000000003</v>
      </c>
      <c r="L142" s="194">
        <v>0</v>
      </c>
      <c r="M142" s="194"/>
      <c r="N142" s="194">
        <f t="shared" si="10"/>
        <v>0</v>
      </c>
      <c r="O142" s="194"/>
      <c r="P142" s="194"/>
      <c r="Q142" s="194"/>
      <c r="R142" s="142"/>
      <c r="T142" s="143" t="s">
        <v>5</v>
      </c>
      <c r="U142" s="40" t="s">
        <v>37</v>
      </c>
      <c r="V142" s="144">
        <v>0.214</v>
      </c>
      <c r="W142" s="144">
        <f t="shared" si="11"/>
        <v>68.612465999999998</v>
      </c>
      <c r="X142" s="144">
        <v>0</v>
      </c>
      <c r="Y142" s="144">
        <f t="shared" si="12"/>
        <v>0</v>
      </c>
      <c r="Z142" s="144">
        <v>0</v>
      </c>
      <c r="AA142" s="145">
        <f t="shared" si="13"/>
        <v>0</v>
      </c>
      <c r="AR142" s="18" t="s">
        <v>139</v>
      </c>
      <c r="AT142" s="18" t="s">
        <v>135</v>
      </c>
      <c r="AU142" s="18" t="s">
        <v>140</v>
      </c>
      <c r="AY142" s="18" t="s">
        <v>134</v>
      </c>
      <c r="BE142" s="146">
        <f t="shared" si="14"/>
        <v>0</v>
      </c>
      <c r="BF142" s="146">
        <f t="shared" si="15"/>
        <v>0</v>
      </c>
      <c r="BG142" s="146">
        <f t="shared" si="16"/>
        <v>0</v>
      </c>
      <c r="BH142" s="146">
        <f t="shared" si="17"/>
        <v>0</v>
      </c>
      <c r="BI142" s="146">
        <f t="shared" si="18"/>
        <v>0</v>
      </c>
      <c r="BJ142" s="18" t="s">
        <v>80</v>
      </c>
      <c r="BK142" s="147">
        <f t="shared" si="19"/>
        <v>0</v>
      </c>
      <c r="BL142" s="18" t="s">
        <v>139</v>
      </c>
      <c r="BM142" s="18" t="s">
        <v>337</v>
      </c>
    </row>
    <row r="143" spans="2:65" s="1" customFormat="1" ht="25.5" customHeight="1">
      <c r="B143" s="137"/>
      <c r="C143" s="148" t="s">
        <v>228</v>
      </c>
      <c r="D143" s="148" t="s">
        <v>157</v>
      </c>
      <c r="E143" s="149" t="s">
        <v>233</v>
      </c>
      <c r="F143" s="203" t="s">
        <v>338</v>
      </c>
      <c r="G143" s="203"/>
      <c r="H143" s="203"/>
      <c r="I143" s="203"/>
      <c r="J143" s="150" t="s">
        <v>166</v>
      </c>
      <c r="K143" s="151">
        <v>320.61900000000003</v>
      </c>
      <c r="L143" s="195">
        <v>0</v>
      </c>
      <c r="M143" s="195"/>
      <c r="N143" s="195">
        <f t="shared" si="10"/>
        <v>0</v>
      </c>
      <c r="O143" s="194"/>
      <c r="P143" s="194"/>
      <c r="Q143" s="194"/>
      <c r="R143" s="142"/>
      <c r="T143" s="143" t="s">
        <v>5</v>
      </c>
      <c r="U143" s="40" t="s">
        <v>37</v>
      </c>
      <c r="V143" s="144">
        <v>0</v>
      </c>
      <c r="W143" s="144">
        <f t="shared" si="11"/>
        <v>0</v>
      </c>
      <c r="X143" s="144">
        <v>1E-3</v>
      </c>
      <c r="Y143" s="144">
        <f t="shared" si="12"/>
        <v>0.32061900000000004</v>
      </c>
      <c r="Z143" s="144">
        <v>0</v>
      </c>
      <c r="AA143" s="145">
        <f t="shared" si="13"/>
        <v>0</v>
      </c>
      <c r="AR143" s="18" t="s">
        <v>161</v>
      </c>
      <c r="AT143" s="18" t="s">
        <v>157</v>
      </c>
      <c r="AU143" s="18" t="s">
        <v>140</v>
      </c>
      <c r="AY143" s="18" t="s">
        <v>134</v>
      </c>
      <c r="BE143" s="146">
        <f t="shared" si="14"/>
        <v>0</v>
      </c>
      <c r="BF143" s="146">
        <f t="shared" si="15"/>
        <v>0</v>
      </c>
      <c r="BG143" s="146">
        <f t="shared" si="16"/>
        <v>0</v>
      </c>
      <c r="BH143" s="146">
        <f t="shared" si="17"/>
        <v>0</v>
      </c>
      <c r="BI143" s="146">
        <f t="shared" si="18"/>
        <v>0</v>
      </c>
      <c r="BJ143" s="18" t="s">
        <v>80</v>
      </c>
      <c r="BK143" s="147">
        <f t="shared" si="19"/>
        <v>0</v>
      </c>
      <c r="BL143" s="18" t="s">
        <v>139</v>
      </c>
      <c r="BM143" s="18" t="s">
        <v>339</v>
      </c>
    </row>
    <row r="144" spans="2:65" s="1" customFormat="1" ht="25.5" customHeight="1">
      <c r="B144" s="137"/>
      <c r="C144" s="148" t="s">
        <v>232</v>
      </c>
      <c r="D144" s="148" t="s">
        <v>157</v>
      </c>
      <c r="E144" s="149" t="s">
        <v>340</v>
      </c>
      <c r="F144" s="203" t="s">
        <v>341</v>
      </c>
      <c r="G144" s="203"/>
      <c r="H144" s="203"/>
      <c r="I144" s="203"/>
      <c r="J144" s="150" t="s">
        <v>166</v>
      </c>
      <c r="K144" s="151">
        <v>162</v>
      </c>
      <c r="L144" s="195">
        <v>0</v>
      </c>
      <c r="M144" s="195"/>
      <c r="N144" s="195">
        <f t="shared" si="10"/>
        <v>0</v>
      </c>
      <c r="O144" s="194"/>
      <c r="P144" s="194"/>
      <c r="Q144" s="194"/>
      <c r="R144" s="142"/>
      <c r="T144" s="143" t="s">
        <v>5</v>
      </c>
      <c r="U144" s="40" t="s">
        <v>37</v>
      </c>
      <c r="V144" s="144">
        <v>0</v>
      </c>
      <c r="W144" s="144">
        <f t="shared" si="11"/>
        <v>0</v>
      </c>
      <c r="X144" s="144">
        <v>1E-3</v>
      </c>
      <c r="Y144" s="144">
        <f t="shared" si="12"/>
        <v>0.16200000000000001</v>
      </c>
      <c r="Z144" s="144">
        <v>0</v>
      </c>
      <c r="AA144" s="145">
        <f t="shared" si="13"/>
        <v>0</v>
      </c>
      <c r="AR144" s="18" t="s">
        <v>161</v>
      </c>
      <c r="AT144" s="18" t="s">
        <v>157</v>
      </c>
      <c r="AU144" s="18" t="s">
        <v>140</v>
      </c>
      <c r="AY144" s="18" t="s">
        <v>134</v>
      </c>
      <c r="BE144" s="146">
        <f t="shared" si="14"/>
        <v>0</v>
      </c>
      <c r="BF144" s="146">
        <f t="shared" si="15"/>
        <v>0</v>
      </c>
      <c r="BG144" s="146">
        <f t="shared" si="16"/>
        <v>0</v>
      </c>
      <c r="BH144" s="146">
        <f t="shared" si="17"/>
        <v>0</v>
      </c>
      <c r="BI144" s="146">
        <f t="shared" si="18"/>
        <v>0</v>
      </c>
      <c r="BJ144" s="18" t="s">
        <v>80</v>
      </c>
      <c r="BK144" s="147">
        <f t="shared" si="19"/>
        <v>0</v>
      </c>
      <c r="BL144" s="18" t="s">
        <v>139</v>
      </c>
      <c r="BM144" s="18" t="s">
        <v>342</v>
      </c>
    </row>
    <row r="145" spans="2:65" s="1" customFormat="1" ht="25.5" customHeight="1">
      <c r="B145" s="137"/>
      <c r="C145" s="138" t="s">
        <v>236</v>
      </c>
      <c r="D145" s="138" t="s">
        <v>135</v>
      </c>
      <c r="E145" s="139" t="s">
        <v>237</v>
      </c>
      <c r="F145" s="202" t="s">
        <v>238</v>
      </c>
      <c r="G145" s="202"/>
      <c r="H145" s="202"/>
      <c r="I145" s="202"/>
      <c r="J145" s="140" t="s">
        <v>166</v>
      </c>
      <c r="K145" s="141">
        <v>482.61900000000003</v>
      </c>
      <c r="L145" s="194">
        <v>0</v>
      </c>
      <c r="M145" s="194"/>
      <c r="N145" s="194">
        <f t="shared" si="10"/>
        <v>0</v>
      </c>
      <c r="O145" s="194"/>
      <c r="P145" s="194"/>
      <c r="Q145" s="194"/>
      <c r="R145" s="142"/>
      <c r="T145" s="143" t="s">
        <v>5</v>
      </c>
      <c r="U145" s="40" t="s">
        <v>37</v>
      </c>
      <c r="V145" s="144">
        <v>0.23</v>
      </c>
      <c r="W145" s="144">
        <f t="shared" si="11"/>
        <v>111.00237000000001</v>
      </c>
      <c r="X145" s="144">
        <v>0</v>
      </c>
      <c r="Y145" s="144">
        <f t="shared" si="12"/>
        <v>0</v>
      </c>
      <c r="Z145" s="144">
        <v>0</v>
      </c>
      <c r="AA145" s="145">
        <f t="shared" si="13"/>
        <v>0</v>
      </c>
      <c r="AR145" s="18" t="s">
        <v>139</v>
      </c>
      <c r="AT145" s="18" t="s">
        <v>135</v>
      </c>
      <c r="AU145" s="18" t="s">
        <v>140</v>
      </c>
      <c r="AY145" s="18" t="s">
        <v>134</v>
      </c>
      <c r="BE145" s="146">
        <f t="shared" si="14"/>
        <v>0</v>
      </c>
      <c r="BF145" s="146">
        <f t="shared" si="15"/>
        <v>0</v>
      </c>
      <c r="BG145" s="146">
        <f t="shared" si="16"/>
        <v>0</v>
      </c>
      <c r="BH145" s="146">
        <f t="shared" si="17"/>
        <v>0</v>
      </c>
      <c r="BI145" s="146">
        <f t="shared" si="18"/>
        <v>0</v>
      </c>
      <c r="BJ145" s="18" t="s">
        <v>80</v>
      </c>
      <c r="BK145" s="147">
        <f t="shared" si="19"/>
        <v>0</v>
      </c>
      <c r="BL145" s="18" t="s">
        <v>139</v>
      </c>
      <c r="BM145" s="18" t="s">
        <v>343</v>
      </c>
    </row>
    <row r="146" spans="2:65" s="1" customFormat="1" ht="25.5" customHeight="1">
      <c r="B146" s="137"/>
      <c r="C146" s="148" t="s">
        <v>240</v>
      </c>
      <c r="D146" s="148" t="s">
        <v>157</v>
      </c>
      <c r="E146" s="149" t="s">
        <v>241</v>
      </c>
      <c r="F146" s="203" t="s">
        <v>242</v>
      </c>
      <c r="G146" s="203"/>
      <c r="H146" s="203"/>
      <c r="I146" s="203"/>
      <c r="J146" s="150" t="s">
        <v>166</v>
      </c>
      <c r="K146" s="151">
        <v>482.61900000000003</v>
      </c>
      <c r="L146" s="195">
        <v>0</v>
      </c>
      <c r="M146" s="195"/>
      <c r="N146" s="195">
        <f t="shared" si="10"/>
        <v>0</v>
      </c>
      <c r="O146" s="194"/>
      <c r="P146" s="194"/>
      <c r="Q146" s="194"/>
      <c r="R146" s="142"/>
      <c r="T146" s="143" t="s">
        <v>5</v>
      </c>
      <c r="U146" s="40" t="s">
        <v>37</v>
      </c>
      <c r="V146" s="144">
        <v>0</v>
      </c>
      <c r="W146" s="144">
        <f t="shared" si="11"/>
        <v>0</v>
      </c>
      <c r="X146" s="144">
        <v>1E-3</v>
      </c>
      <c r="Y146" s="144">
        <f t="shared" si="12"/>
        <v>0.48261900000000002</v>
      </c>
      <c r="Z146" s="144">
        <v>0</v>
      </c>
      <c r="AA146" s="145">
        <f t="shared" si="13"/>
        <v>0</v>
      </c>
      <c r="AR146" s="18" t="s">
        <v>161</v>
      </c>
      <c r="AT146" s="18" t="s">
        <v>157</v>
      </c>
      <c r="AU146" s="18" t="s">
        <v>140</v>
      </c>
      <c r="AY146" s="18" t="s">
        <v>134</v>
      </c>
      <c r="BE146" s="146">
        <f t="shared" si="14"/>
        <v>0</v>
      </c>
      <c r="BF146" s="146">
        <f t="shared" si="15"/>
        <v>0</v>
      </c>
      <c r="BG146" s="146">
        <f t="shared" si="16"/>
        <v>0</v>
      </c>
      <c r="BH146" s="146">
        <f t="shared" si="17"/>
        <v>0</v>
      </c>
      <c r="BI146" s="146">
        <f t="shared" si="18"/>
        <v>0</v>
      </c>
      <c r="BJ146" s="18" t="s">
        <v>80</v>
      </c>
      <c r="BK146" s="147">
        <f t="shared" si="19"/>
        <v>0</v>
      </c>
      <c r="BL146" s="18" t="s">
        <v>139</v>
      </c>
      <c r="BM146" s="18" t="s">
        <v>344</v>
      </c>
    </row>
    <row r="147" spans="2:65" s="1" customFormat="1" ht="25.5" customHeight="1">
      <c r="B147" s="137"/>
      <c r="C147" s="148" t="s">
        <v>244</v>
      </c>
      <c r="D147" s="148" t="s">
        <v>157</v>
      </c>
      <c r="E147" s="149" t="s">
        <v>345</v>
      </c>
      <c r="F147" s="203" t="s">
        <v>346</v>
      </c>
      <c r="G147" s="203"/>
      <c r="H147" s="203"/>
      <c r="I147" s="203"/>
      <c r="J147" s="150" t="s">
        <v>199</v>
      </c>
      <c r="K147" s="151">
        <v>2</v>
      </c>
      <c r="L147" s="195">
        <v>0</v>
      </c>
      <c r="M147" s="195"/>
      <c r="N147" s="195">
        <f t="shared" si="10"/>
        <v>0</v>
      </c>
      <c r="O147" s="194"/>
      <c r="P147" s="194"/>
      <c r="Q147" s="194"/>
      <c r="R147" s="142"/>
      <c r="T147" s="143" t="s">
        <v>5</v>
      </c>
      <c r="U147" s="40" t="s">
        <v>37</v>
      </c>
      <c r="V147" s="144">
        <v>0</v>
      </c>
      <c r="W147" s="144">
        <f t="shared" si="11"/>
        <v>0</v>
      </c>
      <c r="X147" s="144">
        <v>0</v>
      </c>
      <c r="Y147" s="144">
        <f t="shared" si="12"/>
        <v>0</v>
      </c>
      <c r="Z147" s="144">
        <v>0</v>
      </c>
      <c r="AA147" s="145">
        <f t="shared" si="13"/>
        <v>0</v>
      </c>
      <c r="AR147" s="18" t="s">
        <v>161</v>
      </c>
      <c r="AT147" s="18" t="s">
        <v>157</v>
      </c>
      <c r="AU147" s="18" t="s">
        <v>140</v>
      </c>
      <c r="AY147" s="18" t="s">
        <v>134</v>
      </c>
      <c r="BE147" s="146">
        <f t="shared" si="14"/>
        <v>0</v>
      </c>
      <c r="BF147" s="146">
        <f t="shared" si="15"/>
        <v>0</v>
      </c>
      <c r="BG147" s="146">
        <f t="shared" si="16"/>
        <v>0</v>
      </c>
      <c r="BH147" s="146">
        <f t="shared" si="17"/>
        <v>0</v>
      </c>
      <c r="BI147" s="146">
        <f t="shared" si="18"/>
        <v>0</v>
      </c>
      <c r="BJ147" s="18" t="s">
        <v>80</v>
      </c>
      <c r="BK147" s="147">
        <f t="shared" si="19"/>
        <v>0</v>
      </c>
      <c r="BL147" s="18" t="s">
        <v>139</v>
      </c>
      <c r="BM147" s="18" t="s">
        <v>347</v>
      </c>
    </row>
    <row r="148" spans="2:65" s="1" customFormat="1" ht="25.5" customHeight="1">
      <c r="B148" s="137"/>
      <c r="C148" s="138" t="s">
        <v>248</v>
      </c>
      <c r="D148" s="138" t="s">
        <v>135</v>
      </c>
      <c r="E148" s="139" t="s">
        <v>193</v>
      </c>
      <c r="F148" s="202" t="s">
        <v>348</v>
      </c>
      <c r="G148" s="202"/>
      <c r="H148" s="202"/>
      <c r="I148" s="202"/>
      <c r="J148" s="140" t="s">
        <v>138</v>
      </c>
      <c r="K148" s="141">
        <v>1.56</v>
      </c>
      <c r="L148" s="194">
        <v>0</v>
      </c>
      <c r="M148" s="194"/>
      <c r="N148" s="194">
        <f t="shared" si="10"/>
        <v>0</v>
      </c>
      <c r="O148" s="194"/>
      <c r="P148" s="194"/>
      <c r="Q148" s="194"/>
      <c r="R148" s="142"/>
      <c r="T148" s="143" t="s">
        <v>5</v>
      </c>
      <c r="U148" s="40" t="s">
        <v>37</v>
      </c>
      <c r="V148" s="144">
        <v>0</v>
      </c>
      <c r="W148" s="144">
        <f t="shared" si="11"/>
        <v>0</v>
      </c>
      <c r="X148" s="144">
        <v>0</v>
      </c>
      <c r="Y148" s="144">
        <f t="shared" si="12"/>
        <v>0</v>
      </c>
      <c r="Z148" s="144">
        <v>0</v>
      </c>
      <c r="AA148" s="145">
        <f t="shared" si="13"/>
        <v>0</v>
      </c>
      <c r="AR148" s="18" t="s">
        <v>139</v>
      </c>
      <c r="AT148" s="18" t="s">
        <v>135</v>
      </c>
      <c r="AU148" s="18" t="s">
        <v>140</v>
      </c>
      <c r="AY148" s="18" t="s">
        <v>134</v>
      </c>
      <c r="BE148" s="146">
        <f t="shared" si="14"/>
        <v>0</v>
      </c>
      <c r="BF148" s="146">
        <f t="shared" si="15"/>
        <v>0</v>
      </c>
      <c r="BG148" s="146">
        <f t="shared" si="16"/>
        <v>0</v>
      </c>
      <c r="BH148" s="146">
        <f t="shared" si="17"/>
        <v>0</v>
      </c>
      <c r="BI148" s="146">
        <f t="shared" si="18"/>
        <v>0</v>
      </c>
      <c r="BJ148" s="18" t="s">
        <v>80</v>
      </c>
      <c r="BK148" s="147">
        <f t="shared" si="19"/>
        <v>0</v>
      </c>
      <c r="BL148" s="18" t="s">
        <v>139</v>
      </c>
      <c r="BM148" s="18" t="s">
        <v>349</v>
      </c>
    </row>
    <row r="149" spans="2:65" s="9" customFormat="1" ht="29.85" customHeight="1">
      <c r="B149" s="126"/>
      <c r="C149" s="127"/>
      <c r="D149" s="136" t="s">
        <v>112</v>
      </c>
      <c r="E149" s="136"/>
      <c r="F149" s="136"/>
      <c r="G149" s="136"/>
      <c r="H149" s="136"/>
      <c r="I149" s="136"/>
      <c r="J149" s="136"/>
      <c r="K149" s="136"/>
      <c r="L149" s="136"/>
      <c r="M149" s="136"/>
      <c r="N149" s="196">
        <f>BK149</f>
        <v>0</v>
      </c>
      <c r="O149" s="197"/>
      <c r="P149" s="197"/>
      <c r="Q149" s="197"/>
      <c r="R149" s="129"/>
      <c r="T149" s="130"/>
      <c r="U149" s="127"/>
      <c r="V149" s="127"/>
      <c r="W149" s="131">
        <f>SUM(W150:W156)</f>
        <v>38.834879999999998</v>
      </c>
      <c r="X149" s="127"/>
      <c r="Y149" s="131">
        <f>SUM(Y150:Y156)</f>
        <v>19.004159999999999</v>
      </c>
      <c r="Z149" s="127"/>
      <c r="AA149" s="132">
        <f>SUM(AA150:AA156)</f>
        <v>0</v>
      </c>
      <c r="AR149" s="133" t="s">
        <v>80</v>
      </c>
      <c r="AT149" s="134" t="s">
        <v>71</v>
      </c>
      <c r="AU149" s="134" t="s">
        <v>80</v>
      </c>
      <c r="AY149" s="133" t="s">
        <v>134</v>
      </c>
      <c r="BK149" s="135">
        <f>SUM(BK150:BK156)</f>
        <v>0</v>
      </c>
    </row>
    <row r="150" spans="2:65" s="1" customFormat="1" ht="38.25" customHeight="1">
      <c r="B150" s="137"/>
      <c r="C150" s="138" t="s">
        <v>252</v>
      </c>
      <c r="D150" s="138" t="s">
        <v>135</v>
      </c>
      <c r="E150" s="139" t="s">
        <v>225</v>
      </c>
      <c r="F150" s="202" t="s">
        <v>350</v>
      </c>
      <c r="G150" s="202"/>
      <c r="H150" s="202"/>
      <c r="I150" s="202"/>
      <c r="J150" s="140" t="s">
        <v>166</v>
      </c>
      <c r="K150" s="141">
        <v>482.61900000000003</v>
      </c>
      <c r="L150" s="194">
        <v>0</v>
      </c>
      <c r="M150" s="194"/>
      <c r="N150" s="194">
        <f t="shared" ref="N150:N156" si="20">ROUND(L150*K150,3)</f>
        <v>0</v>
      </c>
      <c r="O150" s="194"/>
      <c r="P150" s="194"/>
      <c r="Q150" s="194"/>
      <c r="R150" s="142"/>
      <c r="T150" s="143" t="s">
        <v>5</v>
      </c>
      <c r="U150" s="40" t="s">
        <v>37</v>
      </c>
      <c r="V150" s="144">
        <v>0</v>
      </c>
      <c r="W150" s="144">
        <f t="shared" ref="W150:W156" si="21">V150*K150</f>
        <v>0</v>
      </c>
      <c r="X150" s="144">
        <v>0</v>
      </c>
      <c r="Y150" s="144">
        <f t="shared" ref="Y150:Y156" si="22">X150*K150</f>
        <v>0</v>
      </c>
      <c r="Z150" s="144">
        <v>0</v>
      </c>
      <c r="AA150" s="145">
        <f t="shared" ref="AA150:AA156" si="23">Z150*K150</f>
        <v>0</v>
      </c>
      <c r="AR150" s="18" t="s">
        <v>139</v>
      </c>
      <c r="AT150" s="18" t="s">
        <v>135</v>
      </c>
      <c r="AU150" s="18" t="s">
        <v>140</v>
      </c>
      <c r="AY150" s="18" t="s">
        <v>134</v>
      </c>
      <c r="BE150" s="146">
        <f t="shared" ref="BE150:BE156" si="24">IF(U150="základná",N150,0)</f>
        <v>0</v>
      </c>
      <c r="BF150" s="146">
        <f t="shared" ref="BF150:BF156" si="25">IF(U150="znížená",N150,0)</f>
        <v>0</v>
      </c>
      <c r="BG150" s="146">
        <f t="shared" ref="BG150:BG156" si="26">IF(U150="zákl. prenesená",N150,0)</f>
        <v>0</v>
      </c>
      <c r="BH150" s="146">
        <f t="shared" ref="BH150:BH156" si="27">IF(U150="zníž. prenesená",N150,0)</f>
        <v>0</v>
      </c>
      <c r="BI150" s="146">
        <f t="shared" ref="BI150:BI156" si="28">IF(U150="nulová",N150,0)</f>
        <v>0</v>
      </c>
      <c r="BJ150" s="18" t="s">
        <v>80</v>
      </c>
      <c r="BK150" s="147">
        <f t="shared" ref="BK150:BK156" si="29">ROUND(L150*K150,3)</f>
        <v>0</v>
      </c>
      <c r="BL150" s="18" t="s">
        <v>139</v>
      </c>
      <c r="BM150" s="18" t="s">
        <v>351</v>
      </c>
    </row>
    <row r="151" spans="2:65" s="1" customFormat="1" ht="25.5" customHeight="1">
      <c r="B151" s="137"/>
      <c r="C151" s="148" t="s">
        <v>256</v>
      </c>
      <c r="D151" s="148" t="s">
        <v>157</v>
      </c>
      <c r="E151" s="149" t="s">
        <v>352</v>
      </c>
      <c r="F151" s="203" t="s">
        <v>353</v>
      </c>
      <c r="G151" s="203"/>
      <c r="H151" s="203"/>
      <c r="I151" s="203"/>
      <c r="J151" s="150" t="s">
        <v>160</v>
      </c>
      <c r="K151" s="151">
        <v>15.45</v>
      </c>
      <c r="L151" s="195">
        <v>0</v>
      </c>
      <c r="M151" s="195"/>
      <c r="N151" s="195">
        <f t="shared" si="20"/>
        <v>0</v>
      </c>
      <c r="O151" s="194"/>
      <c r="P151" s="194"/>
      <c r="Q151" s="194"/>
      <c r="R151" s="142"/>
      <c r="T151" s="143" t="s">
        <v>5</v>
      </c>
      <c r="U151" s="40" t="s">
        <v>37</v>
      </c>
      <c r="V151" s="144">
        <v>0</v>
      </c>
      <c r="W151" s="144">
        <f t="shared" si="21"/>
        <v>0</v>
      </c>
      <c r="X151" s="144">
        <v>0</v>
      </c>
      <c r="Y151" s="144">
        <f t="shared" si="22"/>
        <v>0</v>
      </c>
      <c r="Z151" s="144">
        <v>0</v>
      </c>
      <c r="AA151" s="145">
        <f t="shared" si="23"/>
        <v>0</v>
      </c>
      <c r="AR151" s="18" t="s">
        <v>161</v>
      </c>
      <c r="AT151" s="18" t="s">
        <v>157</v>
      </c>
      <c r="AU151" s="18" t="s">
        <v>140</v>
      </c>
      <c r="AY151" s="18" t="s">
        <v>134</v>
      </c>
      <c r="BE151" s="146">
        <f t="shared" si="24"/>
        <v>0</v>
      </c>
      <c r="BF151" s="146">
        <f t="shared" si="25"/>
        <v>0</v>
      </c>
      <c r="BG151" s="146">
        <f t="shared" si="26"/>
        <v>0</v>
      </c>
      <c r="BH151" s="146">
        <f t="shared" si="27"/>
        <v>0</v>
      </c>
      <c r="BI151" s="146">
        <f t="shared" si="28"/>
        <v>0</v>
      </c>
      <c r="BJ151" s="18" t="s">
        <v>80</v>
      </c>
      <c r="BK151" s="147">
        <f t="shared" si="29"/>
        <v>0</v>
      </c>
      <c r="BL151" s="18" t="s">
        <v>139</v>
      </c>
      <c r="BM151" s="18" t="s">
        <v>354</v>
      </c>
    </row>
    <row r="152" spans="2:65" s="1" customFormat="1" ht="38.25" customHeight="1">
      <c r="B152" s="137"/>
      <c r="C152" s="138" t="s">
        <v>260</v>
      </c>
      <c r="D152" s="138" t="s">
        <v>135</v>
      </c>
      <c r="E152" s="139" t="s">
        <v>355</v>
      </c>
      <c r="F152" s="202" t="s">
        <v>356</v>
      </c>
      <c r="G152" s="202"/>
      <c r="H152" s="202"/>
      <c r="I152" s="202"/>
      <c r="J152" s="140" t="s">
        <v>166</v>
      </c>
      <c r="K152" s="141">
        <v>482.61900000000003</v>
      </c>
      <c r="L152" s="194">
        <v>0</v>
      </c>
      <c r="M152" s="194"/>
      <c r="N152" s="194">
        <f t="shared" si="20"/>
        <v>0</v>
      </c>
      <c r="O152" s="194"/>
      <c r="P152" s="194"/>
      <c r="Q152" s="194"/>
      <c r="R152" s="142"/>
      <c r="T152" s="143" t="s">
        <v>5</v>
      </c>
      <c r="U152" s="40" t="s">
        <v>37</v>
      </c>
      <c r="V152" s="144">
        <v>0</v>
      </c>
      <c r="W152" s="144">
        <f t="shared" si="21"/>
        <v>0</v>
      </c>
      <c r="X152" s="144">
        <v>0</v>
      </c>
      <c r="Y152" s="144">
        <f t="shared" si="22"/>
        <v>0</v>
      </c>
      <c r="Z152" s="144">
        <v>0</v>
      </c>
      <c r="AA152" s="145">
        <f t="shared" si="23"/>
        <v>0</v>
      </c>
      <c r="AR152" s="18" t="s">
        <v>139</v>
      </c>
      <c r="AT152" s="18" t="s">
        <v>135</v>
      </c>
      <c r="AU152" s="18" t="s">
        <v>140</v>
      </c>
      <c r="AY152" s="18" t="s">
        <v>134</v>
      </c>
      <c r="BE152" s="146">
        <f t="shared" si="24"/>
        <v>0</v>
      </c>
      <c r="BF152" s="146">
        <f t="shared" si="25"/>
        <v>0</v>
      </c>
      <c r="BG152" s="146">
        <f t="shared" si="26"/>
        <v>0</v>
      </c>
      <c r="BH152" s="146">
        <f t="shared" si="27"/>
        <v>0</v>
      </c>
      <c r="BI152" s="146">
        <f t="shared" si="28"/>
        <v>0</v>
      </c>
      <c r="BJ152" s="18" t="s">
        <v>80</v>
      </c>
      <c r="BK152" s="147">
        <f t="shared" si="29"/>
        <v>0</v>
      </c>
      <c r="BL152" s="18" t="s">
        <v>139</v>
      </c>
      <c r="BM152" s="18" t="s">
        <v>357</v>
      </c>
    </row>
    <row r="153" spans="2:65" s="1" customFormat="1" ht="16.5" customHeight="1">
      <c r="B153" s="137"/>
      <c r="C153" s="148" t="s">
        <v>264</v>
      </c>
      <c r="D153" s="148" t="s">
        <v>157</v>
      </c>
      <c r="E153" s="149" t="s">
        <v>358</v>
      </c>
      <c r="F153" s="203" t="s">
        <v>359</v>
      </c>
      <c r="G153" s="203"/>
      <c r="H153" s="203"/>
      <c r="I153" s="203"/>
      <c r="J153" s="150" t="s">
        <v>160</v>
      </c>
      <c r="K153" s="151">
        <v>82.11</v>
      </c>
      <c r="L153" s="195">
        <v>0</v>
      </c>
      <c r="M153" s="195"/>
      <c r="N153" s="195">
        <f t="shared" si="20"/>
        <v>0</v>
      </c>
      <c r="O153" s="194"/>
      <c r="P153" s="194"/>
      <c r="Q153" s="194"/>
      <c r="R153" s="142"/>
      <c r="T153" s="143" t="s">
        <v>5</v>
      </c>
      <c r="U153" s="40" t="s">
        <v>37</v>
      </c>
      <c r="V153" s="144">
        <v>0</v>
      </c>
      <c r="W153" s="144">
        <f t="shared" si="21"/>
        <v>0</v>
      </c>
      <c r="X153" s="144">
        <v>0</v>
      </c>
      <c r="Y153" s="144">
        <f t="shared" si="22"/>
        <v>0</v>
      </c>
      <c r="Z153" s="144">
        <v>0</v>
      </c>
      <c r="AA153" s="145">
        <f t="shared" si="23"/>
        <v>0</v>
      </c>
      <c r="AR153" s="18" t="s">
        <v>161</v>
      </c>
      <c r="AT153" s="18" t="s">
        <v>157</v>
      </c>
      <c r="AU153" s="18" t="s">
        <v>140</v>
      </c>
      <c r="AY153" s="18" t="s">
        <v>134</v>
      </c>
      <c r="BE153" s="146">
        <f t="shared" si="24"/>
        <v>0</v>
      </c>
      <c r="BF153" s="146">
        <f t="shared" si="25"/>
        <v>0</v>
      </c>
      <c r="BG153" s="146">
        <f t="shared" si="26"/>
        <v>0</v>
      </c>
      <c r="BH153" s="146">
        <f t="shared" si="27"/>
        <v>0</v>
      </c>
      <c r="BI153" s="146">
        <f t="shared" si="28"/>
        <v>0</v>
      </c>
      <c r="BJ153" s="18" t="s">
        <v>80</v>
      </c>
      <c r="BK153" s="147">
        <f t="shared" si="29"/>
        <v>0</v>
      </c>
      <c r="BL153" s="18" t="s">
        <v>139</v>
      </c>
      <c r="BM153" s="18" t="s">
        <v>360</v>
      </c>
    </row>
    <row r="154" spans="2:65" s="1" customFormat="1" ht="38.25" customHeight="1">
      <c r="B154" s="137"/>
      <c r="C154" s="138" t="s">
        <v>269</v>
      </c>
      <c r="D154" s="138" t="s">
        <v>135</v>
      </c>
      <c r="E154" s="139" t="s">
        <v>361</v>
      </c>
      <c r="F154" s="202" t="s">
        <v>362</v>
      </c>
      <c r="G154" s="202"/>
      <c r="H154" s="202"/>
      <c r="I154" s="202"/>
      <c r="J154" s="140" t="s">
        <v>166</v>
      </c>
      <c r="K154" s="141">
        <v>482.61900000000003</v>
      </c>
      <c r="L154" s="194">
        <v>0</v>
      </c>
      <c r="M154" s="194"/>
      <c r="N154" s="194">
        <f t="shared" si="20"/>
        <v>0</v>
      </c>
      <c r="O154" s="194"/>
      <c r="P154" s="194"/>
      <c r="Q154" s="194"/>
      <c r="R154" s="142"/>
      <c r="T154" s="143" t="s">
        <v>5</v>
      </c>
      <c r="U154" s="40" t="s">
        <v>37</v>
      </c>
      <c r="V154" s="144">
        <v>0</v>
      </c>
      <c r="W154" s="144">
        <f t="shared" si="21"/>
        <v>0</v>
      </c>
      <c r="X154" s="144">
        <v>0</v>
      </c>
      <c r="Y154" s="144">
        <f t="shared" si="22"/>
        <v>0</v>
      </c>
      <c r="Z154" s="144">
        <v>0</v>
      </c>
      <c r="AA154" s="145">
        <f t="shared" si="23"/>
        <v>0</v>
      </c>
      <c r="AR154" s="18" t="s">
        <v>139</v>
      </c>
      <c r="AT154" s="18" t="s">
        <v>135</v>
      </c>
      <c r="AU154" s="18" t="s">
        <v>140</v>
      </c>
      <c r="AY154" s="18" t="s">
        <v>134</v>
      </c>
      <c r="BE154" s="146">
        <f t="shared" si="24"/>
        <v>0</v>
      </c>
      <c r="BF154" s="146">
        <f t="shared" si="25"/>
        <v>0</v>
      </c>
      <c r="BG154" s="146">
        <f t="shared" si="26"/>
        <v>0</v>
      </c>
      <c r="BH154" s="146">
        <f t="shared" si="27"/>
        <v>0</v>
      </c>
      <c r="BI154" s="146">
        <f t="shared" si="28"/>
        <v>0</v>
      </c>
      <c r="BJ154" s="18" t="s">
        <v>80</v>
      </c>
      <c r="BK154" s="147">
        <f t="shared" si="29"/>
        <v>0</v>
      </c>
      <c r="BL154" s="18" t="s">
        <v>139</v>
      </c>
      <c r="BM154" s="18" t="s">
        <v>363</v>
      </c>
    </row>
    <row r="155" spans="2:65" s="1" customFormat="1" ht="25.5" customHeight="1">
      <c r="B155" s="137"/>
      <c r="C155" s="148" t="s">
        <v>274</v>
      </c>
      <c r="D155" s="148" t="s">
        <v>157</v>
      </c>
      <c r="E155" s="149" t="s">
        <v>364</v>
      </c>
      <c r="F155" s="203" t="s">
        <v>365</v>
      </c>
      <c r="G155" s="203"/>
      <c r="H155" s="203"/>
      <c r="I155" s="203"/>
      <c r="J155" s="150" t="s">
        <v>160</v>
      </c>
      <c r="K155" s="151">
        <v>246.33</v>
      </c>
      <c r="L155" s="195">
        <v>0</v>
      </c>
      <c r="M155" s="195"/>
      <c r="N155" s="195">
        <f t="shared" si="20"/>
        <v>0</v>
      </c>
      <c r="O155" s="194"/>
      <c r="P155" s="194"/>
      <c r="Q155" s="194"/>
      <c r="R155" s="142"/>
      <c r="T155" s="143" t="s">
        <v>5</v>
      </c>
      <c r="U155" s="40" t="s">
        <v>37</v>
      </c>
      <c r="V155" s="144">
        <v>0</v>
      </c>
      <c r="W155" s="144">
        <f t="shared" si="21"/>
        <v>0</v>
      </c>
      <c r="X155" s="144">
        <v>0</v>
      </c>
      <c r="Y155" s="144">
        <f t="shared" si="22"/>
        <v>0</v>
      </c>
      <c r="Z155" s="144">
        <v>0</v>
      </c>
      <c r="AA155" s="145">
        <f t="shared" si="23"/>
        <v>0</v>
      </c>
      <c r="AR155" s="18" t="s">
        <v>161</v>
      </c>
      <c r="AT155" s="18" t="s">
        <v>157</v>
      </c>
      <c r="AU155" s="18" t="s">
        <v>140</v>
      </c>
      <c r="AY155" s="18" t="s">
        <v>134</v>
      </c>
      <c r="BE155" s="146">
        <f t="shared" si="24"/>
        <v>0</v>
      </c>
      <c r="BF155" s="146">
        <f t="shared" si="25"/>
        <v>0</v>
      </c>
      <c r="BG155" s="146">
        <f t="shared" si="26"/>
        <v>0</v>
      </c>
      <c r="BH155" s="146">
        <f t="shared" si="27"/>
        <v>0</v>
      </c>
      <c r="BI155" s="146">
        <f t="shared" si="28"/>
        <v>0</v>
      </c>
      <c r="BJ155" s="18" t="s">
        <v>80</v>
      </c>
      <c r="BK155" s="147">
        <f t="shared" si="29"/>
        <v>0</v>
      </c>
      <c r="BL155" s="18" t="s">
        <v>139</v>
      </c>
      <c r="BM155" s="18" t="s">
        <v>366</v>
      </c>
    </row>
    <row r="156" spans="2:65" s="1" customFormat="1" ht="25.5" customHeight="1">
      <c r="B156" s="137"/>
      <c r="C156" s="138" t="s">
        <v>278</v>
      </c>
      <c r="D156" s="138" t="s">
        <v>135</v>
      </c>
      <c r="E156" s="139" t="s">
        <v>367</v>
      </c>
      <c r="F156" s="202" t="s">
        <v>368</v>
      </c>
      <c r="G156" s="202"/>
      <c r="H156" s="202"/>
      <c r="I156" s="202"/>
      <c r="J156" s="140" t="s">
        <v>166</v>
      </c>
      <c r="K156" s="141">
        <v>224</v>
      </c>
      <c r="L156" s="194">
        <v>0</v>
      </c>
      <c r="M156" s="194"/>
      <c r="N156" s="194">
        <f t="shared" si="20"/>
        <v>0</v>
      </c>
      <c r="O156" s="194"/>
      <c r="P156" s="194"/>
      <c r="Q156" s="194"/>
      <c r="R156" s="142"/>
      <c r="T156" s="143" t="s">
        <v>5</v>
      </c>
      <c r="U156" s="40" t="s">
        <v>37</v>
      </c>
      <c r="V156" s="144">
        <v>0.17337</v>
      </c>
      <c r="W156" s="144">
        <f t="shared" si="21"/>
        <v>38.834879999999998</v>
      </c>
      <c r="X156" s="144">
        <v>8.4839999999999999E-2</v>
      </c>
      <c r="Y156" s="144">
        <f t="shared" si="22"/>
        <v>19.004159999999999</v>
      </c>
      <c r="Z156" s="144">
        <v>0</v>
      </c>
      <c r="AA156" s="145">
        <f t="shared" si="23"/>
        <v>0</v>
      </c>
      <c r="AR156" s="18" t="s">
        <v>139</v>
      </c>
      <c r="AT156" s="18" t="s">
        <v>135</v>
      </c>
      <c r="AU156" s="18" t="s">
        <v>140</v>
      </c>
      <c r="AY156" s="18" t="s">
        <v>134</v>
      </c>
      <c r="BE156" s="146">
        <f t="shared" si="24"/>
        <v>0</v>
      </c>
      <c r="BF156" s="146">
        <f t="shared" si="25"/>
        <v>0</v>
      </c>
      <c r="BG156" s="146">
        <f t="shared" si="26"/>
        <v>0</v>
      </c>
      <c r="BH156" s="146">
        <f t="shared" si="27"/>
        <v>0</v>
      </c>
      <c r="BI156" s="146">
        <f t="shared" si="28"/>
        <v>0</v>
      </c>
      <c r="BJ156" s="18" t="s">
        <v>80</v>
      </c>
      <c r="BK156" s="147">
        <f t="shared" si="29"/>
        <v>0</v>
      </c>
      <c r="BL156" s="18" t="s">
        <v>139</v>
      </c>
      <c r="BM156" s="18" t="s">
        <v>369</v>
      </c>
    </row>
    <row r="157" spans="2:65" s="9" customFormat="1" ht="29.85" customHeight="1">
      <c r="B157" s="126"/>
      <c r="C157" s="127"/>
      <c r="D157" s="136" t="s">
        <v>113</v>
      </c>
      <c r="E157" s="136"/>
      <c r="F157" s="136"/>
      <c r="G157" s="136"/>
      <c r="H157" s="136"/>
      <c r="I157" s="136"/>
      <c r="J157" s="136"/>
      <c r="K157" s="136"/>
      <c r="L157" s="136"/>
      <c r="M157" s="136"/>
      <c r="N157" s="196">
        <f>BK157</f>
        <v>0</v>
      </c>
      <c r="O157" s="197"/>
      <c r="P157" s="197"/>
      <c r="Q157" s="197"/>
      <c r="R157" s="129"/>
      <c r="T157" s="130"/>
      <c r="U157" s="127"/>
      <c r="V157" s="127"/>
      <c r="W157" s="131">
        <f>SUM(W158:W160)</f>
        <v>24.221350000000001</v>
      </c>
      <c r="X157" s="127"/>
      <c r="Y157" s="131">
        <f>SUM(Y158:Y160)</f>
        <v>25.590508499999999</v>
      </c>
      <c r="Z157" s="127"/>
      <c r="AA157" s="132">
        <f>SUM(AA158:AA160)</f>
        <v>0</v>
      </c>
      <c r="AR157" s="133" t="s">
        <v>80</v>
      </c>
      <c r="AT157" s="134" t="s">
        <v>71</v>
      </c>
      <c r="AU157" s="134" t="s">
        <v>80</v>
      </c>
      <c r="AY157" s="133" t="s">
        <v>134</v>
      </c>
      <c r="BK157" s="135">
        <f>SUM(BK158:BK160)</f>
        <v>0</v>
      </c>
    </row>
    <row r="158" spans="2:65" s="1" customFormat="1" ht="38.25" customHeight="1">
      <c r="B158" s="137"/>
      <c r="C158" s="138" t="s">
        <v>283</v>
      </c>
      <c r="D158" s="138" t="s">
        <v>135</v>
      </c>
      <c r="E158" s="139" t="s">
        <v>370</v>
      </c>
      <c r="F158" s="202" t="s">
        <v>371</v>
      </c>
      <c r="G158" s="202"/>
      <c r="H158" s="202"/>
      <c r="I158" s="202"/>
      <c r="J158" s="140" t="s">
        <v>174</v>
      </c>
      <c r="K158" s="141">
        <v>89</v>
      </c>
      <c r="L158" s="194">
        <v>0</v>
      </c>
      <c r="M158" s="194"/>
      <c r="N158" s="194">
        <f>ROUND(L158*K158,3)</f>
        <v>0</v>
      </c>
      <c r="O158" s="194"/>
      <c r="P158" s="194"/>
      <c r="Q158" s="194"/>
      <c r="R158" s="142"/>
      <c r="T158" s="143" t="s">
        <v>5</v>
      </c>
      <c r="U158" s="40" t="s">
        <v>37</v>
      </c>
      <c r="V158" s="144">
        <v>0.20399999999999999</v>
      </c>
      <c r="W158" s="144">
        <f>V158*K158</f>
        <v>18.155999999999999</v>
      </c>
      <c r="X158" s="144">
        <v>0.12662000000000001</v>
      </c>
      <c r="Y158" s="144">
        <f>X158*K158</f>
        <v>11.26918</v>
      </c>
      <c r="Z158" s="144">
        <v>0</v>
      </c>
      <c r="AA158" s="145">
        <f>Z158*K158</f>
        <v>0</v>
      </c>
      <c r="AR158" s="18" t="s">
        <v>139</v>
      </c>
      <c r="AT158" s="18" t="s">
        <v>135</v>
      </c>
      <c r="AU158" s="18" t="s">
        <v>140</v>
      </c>
      <c r="AY158" s="18" t="s">
        <v>134</v>
      </c>
      <c r="BE158" s="146">
        <f>IF(U158="základná",N158,0)</f>
        <v>0</v>
      </c>
      <c r="BF158" s="146">
        <f>IF(U158="znížená",N158,0)</f>
        <v>0</v>
      </c>
      <c r="BG158" s="146">
        <f>IF(U158="zákl. prenesená",N158,0)</f>
        <v>0</v>
      </c>
      <c r="BH158" s="146">
        <f>IF(U158="zníž. prenesená",N158,0)</f>
        <v>0</v>
      </c>
      <c r="BI158" s="146">
        <f>IF(U158="nulová",N158,0)</f>
        <v>0</v>
      </c>
      <c r="BJ158" s="18" t="s">
        <v>80</v>
      </c>
      <c r="BK158" s="147">
        <f>ROUND(L158*K158,3)</f>
        <v>0</v>
      </c>
      <c r="BL158" s="18" t="s">
        <v>139</v>
      </c>
      <c r="BM158" s="18" t="s">
        <v>372</v>
      </c>
    </row>
    <row r="159" spans="2:65" s="1" customFormat="1" ht="25.5" customHeight="1">
      <c r="B159" s="137"/>
      <c r="C159" s="148" t="s">
        <v>287</v>
      </c>
      <c r="D159" s="148" t="s">
        <v>157</v>
      </c>
      <c r="E159" s="149" t="s">
        <v>373</v>
      </c>
      <c r="F159" s="203" t="s">
        <v>374</v>
      </c>
      <c r="G159" s="203"/>
      <c r="H159" s="203"/>
      <c r="I159" s="203"/>
      <c r="J159" s="150" t="s">
        <v>199</v>
      </c>
      <c r="K159" s="151">
        <v>93</v>
      </c>
      <c r="L159" s="195">
        <v>0</v>
      </c>
      <c r="M159" s="195"/>
      <c r="N159" s="195">
        <f>ROUND(L159*K159,3)</f>
        <v>0</v>
      </c>
      <c r="O159" s="194"/>
      <c r="P159" s="194"/>
      <c r="Q159" s="194"/>
      <c r="R159" s="142"/>
      <c r="T159" s="143" t="s">
        <v>5</v>
      </c>
      <c r="U159" s="40" t="s">
        <v>37</v>
      </c>
      <c r="V159" s="144">
        <v>0</v>
      </c>
      <c r="W159" s="144">
        <f>V159*K159</f>
        <v>0</v>
      </c>
      <c r="X159" s="144">
        <v>4.8000000000000001E-2</v>
      </c>
      <c r="Y159" s="144">
        <f>X159*K159</f>
        <v>4.4640000000000004</v>
      </c>
      <c r="Z159" s="144">
        <v>0</v>
      </c>
      <c r="AA159" s="145">
        <f>Z159*K159</f>
        <v>0</v>
      </c>
      <c r="AR159" s="18" t="s">
        <v>161</v>
      </c>
      <c r="AT159" s="18" t="s">
        <v>157</v>
      </c>
      <c r="AU159" s="18" t="s">
        <v>140</v>
      </c>
      <c r="AY159" s="18" t="s">
        <v>134</v>
      </c>
      <c r="BE159" s="146">
        <f>IF(U159="základná",N159,0)</f>
        <v>0</v>
      </c>
      <c r="BF159" s="146">
        <f>IF(U159="znížená",N159,0)</f>
        <v>0</v>
      </c>
      <c r="BG159" s="146">
        <f>IF(U159="zákl. prenesená",N159,0)</f>
        <v>0</v>
      </c>
      <c r="BH159" s="146">
        <f>IF(U159="zníž. prenesená",N159,0)</f>
        <v>0</v>
      </c>
      <c r="BI159" s="146">
        <f>IF(U159="nulová",N159,0)</f>
        <v>0</v>
      </c>
      <c r="BJ159" s="18" t="s">
        <v>80</v>
      </c>
      <c r="BK159" s="147">
        <f>ROUND(L159*K159,3)</f>
        <v>0</v>
      </c>
      <c r="BL159" s="18" t="s">
        <v>139</v>
      </c>
      <c r="BM159" s="18" t="s">
        <v>375</v>
      </c>
    </row>
    <row r="160" spans="2:65" s="1" customFormat="1" ht="25.5" customHeight="1">
      <c r="B160" s="137"/>
      <c r="C160" s="138" t="s">
        <v>291</v>
      </c>
      <c r="D160" s="138" t="s">
        <v>135</v>
      </c>
      <c r="E160" s="139" t="s">
        <v>376</v>
      </c>
      <c r="F160" s="202" t="s">
        <v>377</v>
      </c>
      <c r="G160" s="202"/>
      <c r="H160" s="202"/>
      <c r="I160" s="202"/>
      <c r="J160" s="140" t="s">
        <v>138</v>
      </c>
      <c r="K160" s="141">
        <v>4.45</v>
      </c>
      <c r="L160" s="194">
        <v>0</v>
      </c>
      <c r="M160" s="194"/>
      <c r="N160" s="194">
        <f>ROUND(L160*K160,3)</f>
        <v>0</v>
      </c>
      <c r="O160" s="194"/>
      <c r="P160" s="194"/>
      <c r="Q160" s="194"/>
      <c r="R160" s="142"/>
      <c r="T160" s="143" t="s">
        <v>5</v>
      </c>
      <c r="U160" s="40" t="s">
        <v>37</v>
      </c>
      <c r="V160" s="144">
        <v>1.363</v>
      </c>
      <c r="W160" s="144">
        <f>V160*K160</f>
        <v>6.0653500000000005</v>
      </c>
      <c r="X160" s="144">
        <v>2.2151299999999998</v>
      </c>
      <c r="Y160" s="144">
        <f>X160*K160</f>
        <v>9.8573284999999995</v>
      </c>
      <c r="Z160" s="144">
        <v>0</v>
      </c>
      <c r="AA160" s="145">
        <f>Z160*K160</f>
        <v>0</v>
      </c>
      <c r="AR160" s="18" t="s">
        <v>139</v>
      </c>
      <c r="AT160" s="18" t="s">
        <v>135</v>
      </c>
      <c r="AU160" s="18" t="s">
        <v>140</v>
      </c>
      <c r="AY160" s="18" t="s">
        <v>134</v>
      </c>
      <c r="BE160" s="146">
        <f>IF(U160="základná",N160,0)</f>
        <v>0</v>
      </c>
      <c r="BF160" s="146">
        <f>IF(U160="znížená",N160,0)</f>
        <v>0</v>
      </c>
      <c r="BG160" s="146">
        <f>IF(U160="zákl. prenesená",N160,0)</f>
        <v>0</v>
      </c>
      <c r="BH160" s="146">
        <f>IF(U160="zníž. prenesená",N160,0)</f>
        <v>0</v>
      </c>
      <c r="BI160" s="146">
        <f>IF(U160="nulová",N160,0)</f>
        <v>0</v>
      </c>
      <c r="BJ160" s="18" t="s">
        <v>80</v>
      </c>
      <c r="BK160" s="147">
        <f>ROUND(L160*K160,3)</f>
        <v>0</v>
      </c>
      <c r="BL160" s="18" t="s">
        <v>139</v>
      </c>
      <c r="BM160" s="18" t="s">
        <v>378</v>
      </c>
    </row>
    <row r="161" spans="2:65" s="9" customFormat="1" ht="29.85" customHeight="1">
      <c r="B161" s="126"/>
      <c r="C161" s="127"/>
      <c r="D161" s="136" t="s">
        <v>114</v>
      </c>
      <c r="E161" s="136"/>
      <c r="F161" s="136"/>
      <c r="G161" s="136"/>
      <c r="H161" s="136"/>
      <c r="I161" s="136"/>
      <c r="J161" s="136"/>
      <c r="K161" s="136"/>
      <c r="L161" s="136"/>
      <c r="M161" s="136"/>
      <c r="N161" s="196">
        <f>BK161</f>
        <v>0</v>
      </c>
      <c r="O161" s="197"/>
      <c r="P161" s="197"/>
      <c r="Q161" s="197"/>
      <c r="R161" s="129"/>
      <c r="T161" s="130"/>
      <c r="U161" s="127"/>
      <c r="V161" s="127"/>
      <c r="W161" s="131">
        <f>W162</f>
        <v>10.266833999999999</v>
      </c>
      <c r="X161" s="127"/>
      <c r="Y161" s="131">
        <f>Y162</f>
        <v>0</v>
      </c>
      <c r="Z161" s="127"/>
      <c r="AA161" s="132">
        <f>AA162</f>
        <v>0</v>
      </c>
      <c r="AR161" s="133" t="s">
        <v>80</v>
      </c>
      <c r="AT161" s="134" t="s">
        <v>71</v>
      </c>
      <c r="AU161" s="134" t="s">
        <v>80</v>
      </c>
      <c r="AY161" s="133" t="s">
        <v>134</v>
      </c>
      <c r="BK161" s="135">
        <f>BK162</f>
        <v>0</v>
      </c>
    </row>
    <row r="162" spans="2:65" s="1" customFormat="1" ht="38.25" customHeight="1">
      <c r="B162" s="137"/>
      <c r="C162" s="138" t="s">
        <v>379</v>
      </c>
      <c r="D162" s="138" t="s">
        <v>135</v>
      </c>
      <c r="E162" s="139" t="s">
        <v>275</v>
      </c>
      <c r="F162" s="202" t="s">
        <v>276</v>
      </c>
      <c r="G162" s="202"/>
      <c r="H162" s="202"/>
      <c r="I162" s="202"/>
      <c r="J162" s="140" t="s">
        <v>160</v>
      </c>
      <c r="K162" s="141">
        <v>99.677999999999997</v>
      </c>
      <c r="L162" s="194">
        <v>0</v>
      </c>
      <c r="M162" s="194"/>
      <c r="N162" s="194">
        <f>ROUND(L162*K162,3)</f>
        <v>0</v>
      </c>
      <c r="O162" s="194"/>
      <c r="P162" s="194"/>
      <c r="Q162" s="194"/>
      <c r="R162" s="142"/>
      <c r="T162" s="143" t="s">
        <v>5</v>
      </c>
      <c r="U162" s="40" t="s">
        <v>37</v>
      </c>
      <c r="V162" s="144">
        <v>0.10299999999999999</v>
      </c>
      <c r="W162" s="144">
        <f>V162*K162</f>
        <v>10.266833999999999</v>
      </c>
      <c r="X162" s="144">
        <v>0</v>
      </c>
      <c r="Y162" s="144">
        <f>X162*K162</f>
        <v>0</v>
      </c>
      <c r="Z162" s="144">
        <v>0</v>
      </c>
      <c r="AA162" s="145">
        <f>Z162*K162</f>
        <v>0</v>
      </c>
      <c r="AR162" s="18" t="s">
        <v>139</v>
      </c>
      <c r="AT162" s="18" t="s">
        <v>135</v>
      </c>
      <c r="AU162" s="18" t="s">
        <v>140</v>
      </c>
      <c r="AY162" s="18" t="s">
        <v>134</v>
      </c>
      <c r="BE162" s="146">
        <f>IF(U162="základná",N162,0)</f>
        <v>0</v>
      </c>
      <c r="BF162" s="146">
        <f>IF(U162="znížená",N162,0)</f>
        <v>0</v>
      </c>
      <c r="BG162" s="146">
        <f>IF(U162="zákl. prenesená",N162,0)</f>
        <v>0</v>
      </c>
      <c r="BH162" s="146">
        <f>IF(U162="zníž. prenesená",N162,0)</f>
        <v>0</v>
      </c>
      <c r="BI162" s="146">
        <f>IF(U162="nulová",N162,0)</f>
        <v>0</v>
      </c>
      <c r="BJ162" s="18" t="s">
        <v>80</v>
      </c>
      <c r="BK162" s="147">
        <f>ROUND(L162*K162,3)</f>
        <v>0</v>
      </c>
      <c r="BL162" s="18" t="s">
        <v>139</v>
      </c>
      <c r="BM162" s="18" t="s">
        <v>380</v>
      </c>
    </row>
    <row r="163" spans="2:65" s="9" customFormat="1" ht="37.35" customHeight="1">
      <c r="B163" s="126"/>
      <c r="C163" s="127"/>
      <c r="D163" s="128" t="s">
        <v>115</v>
      </c>
      <c r="E163" s="128"/>
      <c r="F163" s="128"/>
      <c r="G163" s="128"/>
      <c r="H163" s="128"/>
      <c r="I163" s="128"/>
      <c r="J163" s="128"/>
      <c r="K163" s="128"/>
      <c r="L163" s="128"/>
      <c r="M163" s="128"/>
      <c r="N163" s="198">
        <f>BK163</f>
        <v>0</v>
      </c>
      <c r="O163" s="199"/>
      <c r="P163" s="199"/>
      <c r="Q163" s="199"/>
      <c r="R163" s="129"/>
      <c r="T163" s="130"/>
      <c r="U163" s="127"/>
      <c r="V163" s="127"/>
      <c r="W163" s="131">
        <f>W164</f>
        <v>12</v>
      </c>
      <c r="X163" s="127"/>
      <c r="Y163" s="131">
        <f>Y164</f>
        <v>0.6339999999999999</v>
      </c>
      <c r="Z163" s="127"/>
      <c r="AA163" s="132">
        <f>AA164</f>
        <v>0</v>
      </c>
      <c r="AR163" s="133" t="s">
        <v>140</v>
      </c>
      <c r="AT163" s="134" t="s">
        <v>71</v>
      </c>
      <c r="AU163" s="134" t="s">
        <v>72</v>
      </c>
      <c r="AY163" s="133" t="s">
        <v>134</v>
      </c>
      <c r="BK163" s="135">
        <f>BK164</f>
        <v>0</v>
      </c>
    </row>
    <row r="164" spans="2:65" s="9" customFormat="1" ht="19.95" customHeight="1">
      <c r="B164" s="126"/>
      <c r="C164" s="127"/>
      <c r="D164" s="136" t="s">
        <v>117</v>
      </c>
      <c r="E164" s="136"/>
      <c r="F164" s="136"/>
      <c r="G164" s="136"/>
      <c r="H164" s="136"/>
      <c r="I164" s="136"/>
      <c r="J164" s="136"/>
      <c r="K164" s="136"/>
      <c r="L164" s="136"/>
      <c r="M164" s="136"/>
      <c r="N164" s="200">
        <f>BK164</f>
        <v>0</v>
      </c>
      <c r="O164" s="201"/>
      <c r="P164" s="201"/>
      <c r="Q164" s="201"/>
      <c r="R164" s="129"/>
      <c r="T164" s="130"/>
      <c r="U164" s="127"/>
      <c r="V164" s="127"/>
      <c r="W164" s="131">
        <f>SUM(W165:W173)</f>
        <v>12</v>
      </c>
      <c r="X164" s="127"/>
      <c r="Y164" s="131">
        <f>SUM(Y165:Y173)</f>
        <v>0.6339999999999999</v>
      </c>
      <c r="Z164" s="127"/>
      <c r="AA164" s="132">
        <f>SUM(AA165:AA173)</f>
        <v>0</v>
      </c>
      <c r="AR164" s="133" t="s">
        <v>140</v>
      </c>
      <c r="AT164" s="134" t="s">
        <v>71</v>
      </c>
      <c r="AU164" s="134" t="s">
        <v>80</v>
      </c>
      <c r="AY164" s="133" t="s">
        <v>134</v>
      </c>
      <c r="BK164" s="135">
        <f>SUM(BK165:BK173)</f>
        <v>0</v>
      </c>
    </row>
    <row r="165" spans="2:65" s="1" customFormat="1" ht="38.25" customHeight="1">
      <c r="B165" s="137"/>
      <c r="C165" s="138" t="s">
        <v>381</v>
      </c>
      <c r="D165" s="138" t="s">
        <v>135</v>
      </c>
      <c r="E165" s="139" t="s">
        <v>382</v>
      </c>
      <c r="F165" s="202" t="s">
        <v>383</v>
      </c>
      <c r="G165" s="202"/>
      <c r="H165" s="202"/>
      <c r="I165" s="202"/>
      <c r="J165" s="140" t="s">
        <v>384</v>
      </c>
      <c r="K165" s="141">
        <v>1</v>
      </c>
      <c r="L165" s="194">
        <v>0</v>
      </c>
      <c r="M165" s="194"/>
      <c r="N165" s="194">
        <f t="shared" ref="N165:N173" si="30">ROUND(L165*K165,3)</f>
        <v>0</v>
      </c>
      <c r="O165" s="194"/>
      <c r="P165" s="194"/>
      <c r="Q165" s="194"/>
      <c r="R165" s="142"/>
      <c r="T165" s="143" t="s">
        <v>5</v>
      </c>
      <c r="U165" s="40" t="s">
        <v>37</v>
      </c>
      <c r="V165" s="144">
        <v>12</v>
      </c>
      <c r="W165" s="144">
        <f t="shared" ref="W165:W173" si="31">V165*K165</f>
        <v>12</v>
      </c>
      <c r="X165" s="144">
        <v>0.27800000000000002</v>
      </c>
      <c r="Y165" s="144">
        <f t="shared" ref="Y165:Y173" si="32">X165*K165</f>
        <v>0.27800000000000002</v>
      </c>
      <c r="Z165" s="144">
        <v>0</v>
      </c>
      <c r="AA165" s="145">
        <f t="shared" ref="AA165:AA173" si="33">Z165*K165</f>
        <v>0</v>
      </c>
      <c r="AR165" s="18" t="s">
        <v>139</v>
      </c>
      <c r="AT165" s="18" t="s">
        <v>135</v>
      </c>
      <c r="AU165" s="18" t="s">
        <v>140</v>
      </c>
      <c r="AY165" s="18" t="s">
        <v>134</v>
      </c>
      <c r="BE165" s="146">
        <f t="shared" ref="BE165:BE173" si="34">IF(U165="základná",N165,0)</f>
        <v>0</v>
      </c>
      <c r="BF165" s="146">
        <f t="shared" ref="BF165:BF173" si="35">IF(U165="znížená",N165,0)</f>
        <v>0</v>
      </c>
      <c r="BG165" s="146">
        <f t="shared" ref="BG165:BG173" si="36">IF(U165="zákl. prenesená",N165,0)</f>
        <v>0</v>
      </c>
      <c r="BH165" s="146">
        <f t="shared" ref="BH165:BH173" si="37">IF(U165="zníž. prenesená",N165,0)</f>
        <v>0</v>
      </c>
      <c r="BI165" s="146">
        <f t="shared" ref="BI165:BI173" si="38">IF(U165="nulová",N165,0)</f>
        <v>0</v>
      </c>
      <c r="BJ165" s="18" t="s">
        <v>80</v>
      </c>
      <c r="BK165" s="147">
        <f t="shared" ref="BK165:BK173" si="39">ROUND(L165*K165,3)</f>
        <v>0</v>
      </c>
      <c r="BL165" s="18" t="s">
        <v>139</v>
      </c>
      <c r="BM165" s="18" t="s">
        <v>385</v>
      </c>
    </row>
    <row r="166" spans="2:65" s="1" customFormat="1" ht="25.5" customHeight="1">
      <c r="B166" s="137"/>
      <c r="C166" s="148" t="s">
        <v>386</v>
      </c>
      <c r="D166" s="148" t="s">
        <v>157</v>
      </c>
      <c r="E166" s="149" t="s">
        <v>387</v>
      </c>
      <c r="F166" s="203" t="s">
        <v>388</v>
      </c>
      <c r="G166" s="203"/>
      <c r="H166" s="203"/>
      <c r="I166" s="203"/>
      <c r="J166" s="150" t="s">
        <v>199</v>
      </c>
      <c r="K166" s="151">
        <v>1</v>
      </c>
      <c r="L166" s="195">
        <v>0</v>
      </c>
      <c r="M166" s="195"/>
      <c r="N166" s="195">
        <f t="shared" si="30"/>
        <v>0</v>
      </c>
      <c r="O166" s="194"/>
      <c r="P166" s="194"/>
      <c r="Q166" s="194"/>
      <c r="R166" s="142"/>
      <c r="T166" s="143" t="s">
        <v>5</v>
      </c>
      <c r="U166" s="40" t="s">
        <v>37</v>
      </c>
      <c r="V166" s="144">
        <v>0</v>
      </c>
      <c r="W166" s="144">
        <f t="shared" si="31"/>
        <v>0</v>
      </c>
      <c r="X166" s="144">
        <v>0.09</v>
      </c>
      <c r="Y166" s="144">
        <f t="shared" si="32"/>
        <v>0.09</v>
      </c>
      <c r="Z166" s="144">
        <v>0</v>
      </c>
      <c r="AA166" s="145">
        <f t="shared" si="33"/>
        <v>0</v>
      </c>
      <c r="AR166" s="18" t="s">
        <v>161</v>
      </c>
      <c r="AT166" s="18" t="s">
        <v>157</v>
      </c>
      <c r="AU166" s="18" t="s">
        <v>140</v>
      </c>
      <c r="AY166" s="18" t="s">
        <v>134</v>
      </c>
      <c r="BE166" s="146">
        <f t="shared" si="34"/>
        <v>0</v>
      </c>
      <c r="BF166" s="146">
        <f t="shared" si="35"/>
        <v>0</v>
      </c>
      <c r="BG166" s="146">
        <f t="shared" si="36"/>
        <v>0</v>
      </c>
      <c r="BH166" s="146">
        <f t="shared" si="37"/>
        <v>0</v>
      </c>
      <c r="BI166" s="146">
        <f t="shared" si="38"/>
        <v>0</v>
      </c>
      <c r="BJ166" s="18" t="s">
        <v>80</v>
      </c>
      <c r="BK166" s="147">
        <f t="shared" si="39"/>
        <v>0</v>
      </c>
      <c r="BL166" s="18" t="s">
        <v>139</v>
      </c>
      <c r="BM166" s="18" t="s">
        <v>389</v>
      </c>
    </row>
    <row r="167" spans="2:65" s="1" customFormat="1" ht="16.5" customHeight="1">
      <c r="B167" s="137"/>
      <c r="C167" s="148" t="s">
        <v>390</v>
      </c>
      <c r="D167" s="148" t="s">
        <v>157</v>
      </c>
      <c r="E167" s="149" t="s">
        <v>391</v>
      </c>
      <c r="F167" s="203" t="s">
        <v>392</v>
      </c>
      <c r="G167" s="203"/>
      <c r="H167" s="203"/>
      <c r="I167" s="203"/>
      <c r="J167" s="150" t="s">
        <v>199</v>
      </c>
      <c r="K167" s="151">
        <v>1</v>
      </c>
      <c r="L167" s="195">
        <v>0</v>
      </c>
      <c r="M167" s="195"/>
      <c r="N167" s="195">
        <f t="shared" si="30"/>
        <v>0</v>
      </c>
      <c r="O167" s="194"/>
      <c r="P167" s="194"/>
      <c r="Q167" s="194"/>
      <c r="R167" s="142"/>
      <c r="T167" s="143" t="s">
        <v>5</v>
      </c>
      <c r="U167" s="40" t="s">
        <v>37</v>
      </c>
      <c r="V167" s="144">
        <v>0</v>
      </c>
      <c r="W167" s="144">
        <f t="shared" si="31"/>
        <v>0</v>
      </c>
      <c r="X167" s="144">
        <v>0.06</v>
      </c>
      <c r="Y167" s="144">
        <f t="shared" si="32"/>
        <v>0.06</v>
      </c>
      <c r="Z167" s="144">
        <v>0</v>
      </c>
      <c r="AA167" s="145">
        <f t="shared" si="33"/>
        <v>0</v>
      </c>
      <c r="AR167" s="18" t="s">
        <v>161</v>
      </c>
      <c r="AT167" s="18" t="s">
        <v>157</v>
      </c>
      <c r="AU167" s="18" t="s">
        <v>140</v>
      </c>
      <c r="AY167" s="18" t="s">
        <v>134</v>
      </c>
      <c r="BE167" s="146">
        <f t="shared" si="34"/>
        <v>0</v>
      </c>
      <c r="BF167" s="146">
        <f t="shared" si="35"/>
        <v>0</v>
      </c>
      <c r="BG167" s="146">
        <f t="shared" si="36"/>
        <v>0</v>
      </c>
      <c r="BH167" s="146">
        <f t="shared" si="37"/>
        <v>0</v>
      </c>
      <c r="BI167" s="146">
        <f t="shared" si="38"/>
        <v>0</v>
      </c>
      <c r="BJ167" s="18" t="s">
        <v>80</v>
      </c>
      <c r="BK167" s="147">
        <f t="shared" si="39"/>
        <v>0</v>
      </c>
      <c r="BL167" s="18" t="s">
        <v>139</v>
      </c>
      <c r="BM167" s="18" t="s">
        <v>393</v>
      </c>
    </row>
    <row r="168" spans="2:65" s="1" customFormat="1" ht="16.5" customHeight="1">
      <c r="B168" s="137"/>
      <c r="C168" s="148" t="s">
        <v>394</v>
      </c>
      <c r="D168" s="148" t="s">
        <v>157</v>
      </c>
      <c r="E168" s="149" t="s">
        <v>395</v>
      </c>
      <c r="F168" s="203" t="s">
        <v>396</v>
      </c>
      <c r="G168" s="203"/>
      <c r="H168" s="203"/>
      <c r="I168" s="203"/>
      <c r="J168" s="150" t="s">
        <v>199</v>
      </c>
      <c r="K168" s="151">
        <v>1</v>
      </c>
      <c r="L168" s="195">
        <v>0</v>
      </c>
      <c r="M168" s="195"/>
      <c r="N168" s="195">
        <f t="shared" si="30"/>
        <v>0</v>
      </c>
      <c r="O168" s="194"/>
      <c r="P168" s="194"/>
      <c r="Q168" s="194"/>
      <c r="R168" s="142"/>
      <c r="T168" s="143" t="s">
        <v>5</v>
      </c>
      <c r="U168" s="40" t="s">
        <v>37</v>
      </c>
      <c r="V168" s="144">
        <v>0</v>
      </c>
      <c r="W168" s="144">
        <f t="shared" si="31"/>
        <v>0</v>
      </c>
      <c r="X168" s="144">
        <v>0.06</v>
      </c>
      <c r="Y168" s="144">
        <f t="shared" si="32"/>
        <v>0.06</v>
      </c>
      <c r="Z168" s="144">
        <v>0</v>
      </c>
      <c r="AA168" s="145">
        <f t="shared" si="33"/>
        <v>0</v>
      </c>
      <c r="AR168" s="18" t="s">
        <v>161</v>
      </c>
      <c r="AT168" s="18" t="s">
        <v>157</v>
      </c>
      <c r="AU168" s="18" t="s">
        <v>140</v>
      </c>
      <c r="AY168" s="18" t="s">
        <v>134</v>
      </c>
      <c r="BE168" s="146">
        <f t="shared" si="34"/>
        <v>0</v>
      </c>
      <c r="BF168" s="146">
        <f t="shared" si="35"/>
        <v>0</v>
      </c>
      <c r="BG168" s="146">
        <f t="shared" si="36"/>
        <v>0</v>
      </c>
      <c r="BH168" s="146">
        <f t="shared" si="37"/>
        <v>0</v>
      </c>
      <c r="BI168" s="146">
        <f t="shared" si="38"/>
        <v>0</v>
      </c>
      <c r="BJ168" s="18" t="s">
        <v>80</v>
      </c>
      <c r="BK168" s="147">
        <f t="shared" si="39"/>
        <v>0</v>
      </c>
      <c r="BL168" s="18" t="s">
        <v>139</v>
      </c>
      <c r="BM168" s="18" t="s">
        <v>397</v>
      </c>
    </row>
    <row r="169" spans="2:65" s="1" customFormat="1" ht="16.5" customHeight="1">
      <c r="B169" s="137"/>
      <c r="C169" s="148" t="s">
        <v>398</v>
      </c>
      <c r="D169" s="148" t="s">
        <v>157</v>
      </c>
      <c r="E169" s="149" t="s">
        <v>399</v>
      </c>
      <c r="F169" s="203" t="s">
        <v>400</v>
      </c>
      <c r="G169" s="203"/>
      <c r="H169" s="203"/>
      <c r="I169" s="203"/>
      <c r="J169" s="150" t="s">
        <v>199</v>
      </c>
      <c r="K169" s="151">
        <v>1</v>
      </c>
      <c r="L169" s="195">
        <v>0</v>
      </c>
      <c r="M169" s="195"/>
      <c r="N169" s="195">
        <f t="shared" si="30"/>
        <v>0</v>
      </c>
      <c r="O169" s="194"/>
      <c r="P169" s="194"/>
      <c r="Q169" s="194"/>
      <c r="R169" s="142"/>
      <c r="T169" s="143" t="s">
        <v>5</v>
      </c>
      <c r="U169" s="40" t="s">
        <v>37</v>
      </c>
      <c r="V169" s="144">
        <v>0</v>
      </c>
      <c r="W169" s="144">
        <f t="shared" si="31"/>
        <v>0</v>
      </c>
      <c r="X169" s="144">
        <v>0.08</v>
      </c>
      <c r="Y169" s="144">
        <f t="shared" si="32"/>
        <v>0.08</v>
      </c>
      <c r="Z169" s="144">
        <v>0</v>
      </c>
      <c r="AA169" s="145">
        <f t="shared" si="33"/>
        <v>0</v>
      </c>
      <c r="AR169" s="18" t="s">
        <v>161</v>
      </c>
      <c r="AT169" s="18" t="s">
        <v>157</v>
      </c>
      <c r="AU169" s="18" t="s">
        <v>140</v>
      </c>
      <c r="AY169" s="18" t="s">
        <v>134</v>
      </c>
      <c r="BE169" s="146">
        <f t="shared" si="34"/>
        <v>0</v>
      </c>
      <c r="BF169" s="146">
        <f t="shared" si="35"/>
        <v>0</v>
      </c>
      <c r="BG169" s="146">
        <f t="shared" si="36"/>
        <v>0</v>
      </c>
      <c r="BH169" s="146">
        <f t="shared" si="37"/>
        <v>0</v>
      </c>
      <c r="BI169" s="146">
        <f t="shared" si="38"/>
        <v>0</v>
      </c>
      <c r="BJ169" s="18" t="s">
        <v>80</v>
      </c>
      <c r="BK169" s="147">
        <f t="shared" si="39"/>
        <v>0</v>
      </c>
      <c r="BL169" s="18" t="s">
        <v>139</v>
      </c>
      <c r="BM169" s="18" t="s">
        <v>401</v>
      </c>
    </row>
    <row r="170" spans="2:65" s="1" customFormat="1" ht="25.5" customHeight="1">
      <c r="B170" s="137"/>
      <c r="C170" s="148" t="s">
        <v>402</v>
      </c>
      <c r="D170" s="148" t="s">
        <v>157</v>
      </c>
      <c r="E170" s="149" t="s">
        <v>265</v>
      </c>
      <c r="F170" s="203" t="s">
        <v>266</v>
      </c>
      <c r="G170" s="203"/>
      <c r="H170" s="203"/>
      <c r="I170" s="203"/>
      <c r="J170" s="150" t="s">
        <v>267</v>
      </c>
      <c r="K170" s="151">
        <v>1</v>
      </c>
      <c r="L170" s="195">
        <v>0</v>
      </c>
      <c r="M170" s="195"/>
      <c r="N170" s="195">
        <f t="shared" si="30"/>
        <v>0</v>
      </c>
      <c r="O170" s="194"/>
      <c r="P170" s="194"/>
      <c r="Q170" s="194"/>
      <c r="R170" s="142"/>
      <c r="T170" s="143" t="s">
        <v>5</v>
      </c>
      <c r="U170" s="40" t="s">
        <v>37</v>
      </c>
      <c r="V170" s="144">
        <v>0</v>
      </c>
      <c r="W170" s="144">
        <f t="shared" si="31"/>
        <v>0</v>
      </c>
      <c r="X170" s="144">
        <v>0</v>
      </c>
      <c r="Y170" s="144">
        <f t="shared" si="32"/>
        <v>0</v>
      </c>
      <c r="Z170" s="144">
        <v>0</v>
      </c>
      <c r="AA170" s="145">
        <f t="shared" si="33"/>
        <v>0</v>
      </c>
      <c r="AR170" s="18" t="s">
        <v>264</v>
      </c>
      <c r="AT170" s="18" t="s">
        <v>157</v>
      </c>
      <c r="AU170" s="18" t="s">
        <v>140</v>
      </c>
      <c r="AY170" s="18" t="s">
        <v>134</v>
      </c>
      <c r="BE170" s="146">
        <f t="shared" si="34"/>
        <v>0</v>
      </c>
      <c r="BF170" s="146">
        <f t="shared" si="35"/>
        <v>0</v>
      </c>
      <c r="BG170" s="146">
        <f t="shared" si="36"/>
        <v>0</v>
      </c>
      <c r="BH170" s="146">
        <f t="shared" si="37"/>
        <v>0</v>
      </c>
      <c r="BI170" s="146">
        <f t="shared" si="38"/>
        <v>0</v>
      </c>
      <c r="BJ170" s="18" t="s">
        <v>80</v>
      </c>
      <c r="BK170" s="147">
        <f t="shared" si="39"/>
        <v>0</v>
      </c>
      <c r="BL170" s="18" t="s">
        <v>201</v>
      </c>
      <c r="BM170" s="18" t="s">
        <v>403</v>
      </c>
    </row>
    <row r="171" spans="2:65" s="1" customFormat="1" ht="24.75" customHeight="1">
      <c r="B171" s="137"/>
      <c r="C171" s="148" t="s">
        <v>404</v>
      </c>
      <c r="D171" s="148" t="s">
        <v>157</v>
      </c>
      <c r="E171" s="149" t="s">
        <v>486</v>
      </c>
      <c r="F171" s="203" t="s">
        <v>485</v>
      </c>
      <c r="G171" s="203"/>
      <c r="H171" s="203"/>
      <c r="I171" s="203"/>
      <c r="J171" s="150" t="s">
        <v>199</v>
      </c>
      <c r="K171" s="151">
        <v>3</v>
      </c>
      <c r="L171" s="195">
        <v>0</v>
      </c>
      <c r="M171" s="195"/>
      <c r="N171" s="195">
        <f t="shared" si="30"/>
        <v>0</v>
      </c>
      <c r="O171" s="194"/>
      <c r="P171" s="194"/>
      <c r="Q171" s="194"/>
      <c r="R171" s="142"/>
      <c r="T171" s="143" t="s">
        <v>5</v>
      </c>
      <c r="U171" s="40" t="s">
        <v>37</v>
      </c>
      <c r="V171" s="144">
        <v>0</v>
      </c>
      <c r="W171" s="144">
        <f t="shared" si="31"/>
        <v>0</v>
      </c>
      <c r="X171" s="144">
        <v>0</v>
      </c>
      <c r="Y171" s="144">
        <f t="shared" si="32"/>
        <v>0</v>
      </c>
      <c r="Z171" s="144">
        <v>0</v>
      </c>
      <c r="AA171" s="145">
        <f t="shared" si="33"/>
        <v>0</v>
      </c>
      <c r="AR171" s="18" t="s">
        <v>264</v>
      </c>
      <c r="AT171" s="18" t="s">
        <v>157</v>
      </c>
      <c r="AU171" s="18" t="s">
        <v>140</v>
      </c>
      <c r="AY171" s="18" t="s">
        <v>134</v>
      </c>
      <c r="BE171" s="146">
        <f t="shared" si="34"/>
        <v>0</v>
      </c>
      <c r="BF171" s="146">
        <f t="shared" si="35"/>
        <v>0</v>
      </c>
      <c r="BG171" s="146">
        <f t="shared" si="36"/>
        <v>0</v>
      </c>
      <c r="BH171" s="146">
        <f t="shared" si="37"/>
        <v>0</v>
      </c>
      <c r="BI171" s="146">
        <f t="shared" si="38"/>
        <v>0</v>
      </c>
      <c r="BJ171" s="18" t="s">
        <v>80</v>
      </c>
      <c r="BK171" s="147">
        <f t="shared" si="39"/>
        <v>0</v>
      </c>
      <c r="BL171" s="18" t="s">
        <v>201</v>
      </c>
      <c r="BM171" s="18" t="s">
        <v>405</v>
      </c>
    </row>
    <row r="172" spans="2:65" s="1" customFormat="1" ht="25.5" customHeight="1">
      <c r="B172" s="137"/>
      <c r="C172" s="148" t="s">
        <v>406</v>
      </c>
      <c r="D172" s="148" t="s">
        <v>157</v>
      </c>
      <c r="E172" s="149" t="s">
        <v>407</v>
      </c>
      <c r="F172" s="203" t="s">
        <v>408</v>
      </c>
      <c r="G172" s="203"/>
      <c r="H172" s="203"/>
      <c r="I172" s="203"/>
      <c r="J172" s="150" t="s">
        <v>267</v>
      </c>
      <c r="K172" s="151">
        <v>1</v>
      </c>
      <c r="L172" s="195">
        <v>0</v>
      </c>
      <c r="M172" s="195"/>
      <c r="N172" s="195">
        <f t="shared" si="30"/>
        <v>0</v>
      </c>
      <c r="O172" s="194"/>
      <c r="P172" s="194"/>
      <c r="Q172" s="194"/>
      <c r="R172" s="142"/>
      <c r="T172" s="143" t="s">
        <v>5</v>
      </c>
      <c r="U172" s="40" t="s">
        <v>37</v>
      </c>
      <c r="V172" s="144">
        <v>0</v>
      </c>
      <c r="W172" s="144">
        <f t="shared" si="31"/>
        <v>0</v>
      </c>
      <c r="X172" s="144">
        <v>0</v>
      </c>
      <c r="Y172" s="144">
        <f t="shared" si="32"/>
        <v>0</v>
      </c>
      <c r="Z172" s="144">
        <v>0</v>
      </c>
      <c r="AA172" s="145">
        <f t="shared" si="33"/>
        <v>0</v>
      </c>
      <c r="AR172" s="18" t="s">
        <v>264</v>
      </c>
      <c r="AT172" s="18" t="s">
        <v>157</v>
      </c>
      <c r="AU172" s="18" t="s">
        <v>140</v>
      </c>
      <c r="AY172" s="18" t="s">
        <v>134</v>
      </c>
      <c r="BE172" s="146">
        <f t="shared" si="34"/>
        <v>0</v>
      </c>
      <c r="BF172" s="146">
        <f t="shared" si="35"/>
        <v>0</v>
      </c>
      <c r="BG172" s="146">
        <f t="shared" si="36"/>
        <v>0</v>
      </c>
      <c r="BH172" s="146">
        <f t="shared" si="37"/>
        <v>0</v>
      </c>
      <c r="BI172" s="146">
        <f t="shared" si="38"/>
        <v>0</v>
      </c>
      <c r="BJ172" s="18" t="s">
        <v>80</v>
      </c>
      <c r="BK172" s="147">
        <f t="shared" si="39"/>
        <v>0</v>
      </c>
      <c r="BL172" s="18" t="s">
        <v>201</v>
      </c>
      <c r="BM172" s="18" t="s">
        <v>409</v>
      </c>
    </row>
    <row r="173" spans="2:65" s="1" customFormat="1" ht="25.5" customHeight="1">
      <c r="B173" s="137"/>
      <c r="C173" s="148" t="s">
        <v>410</v>
      </c>
      <c r="D173" s="148" t="s">
        <v>157</v>
      </c>
      <c r="E173" s="149" t="s">
        <v>411</v>
      </c>
      <c r="F173" s="203" t="s">
        <v>412</v>
      </c>
      <c r="G173" s="203"/>
      <c r="H173" s="203"/>
      <c r="I173" s="203"/>
      <c r="J173" s="150" t="s">
        <v>199</v>
      </c>
      <c r="K173" s="151">
        <v>3</v>
      </c>
      <c r="L173" s="195">
        <v>0</v>
      </c>
      <c r="M173" s="195"/>
      <c r="N173" s="195">
        <f t="shared" si="30"/>
        <v>0</v>
      </c>
      <c r="O173" s="194"/>
      <c r="P173" s="194"/>
      <c r="Q173" s="194"/>
      <c r="R173" s="142"/>
      <c r="T173" s="143" t="s">
        <v>5</v>
      </c>
      <c r="U173" s="152" t="s">
        <v>37</v>
      </c>
      <c r="V173" s="153">
        <v>0</v>
      </c>
      <c r="W173" s="153">
        <f t="shared" si="31"/>
        <v>0</v>
      </c>
      <c r="X173" s="153">
        <v>2.1999999999999999E-2</v>
      </c>
      <c r="Y173" s="153">
        <f t="shared" si="32"/>
        <v>6.6000000000000003E-2</v>
      </c>
      <c r="Z173" s="153">
        <v>0</v>
      </c>
      <c r="AA173" s="154">
        <f t="shared" si="33"/>
        <v>0</v>
      </c>
      <c r="AR173" s="18" t="s">
        <v>161</v>
      </c>
      <c r="AT173" s="18" t="s">
        <v>157</v>
      </c>
      <c r="AU173" s="18" t="s">
        <v>140</v>
      </c>
      <c r="AY173" s="18" t="s">
        <v>134</v>
      </c>
      <c r="BE173" s="146">
        <f t="shared" si="34"/>
        <v>0</v>
      </c>
      <c r="BF173" s="146">
        <f t="shared" si="35"/>
        <v>0</v>
      </c>
      <c r="BG173" s="146">
        <f t="shared" si="36"/>
        <v>0</v>
      </c>
      <c r="BH173" s="146">
        <f t="shared" si="37"/>
        <v>0</v>
      </c>
      <c r="BI173" s="146">
        <f t="shared" si="38"/>
        <v>0</v>
      </c>
      <c r="BJ173" s="18" t="s">
        <v>80</v>
      </c>
      <c r="BK173" s="147">
        <f t="shared" si="39"/>
        <v>0</v>
      </c>
      <c r="BL173" s="18" t="s">
        <v>139</v>
      </c>
      <c r="BM173" s="18" t="s">
        <v>413</v>
      </c>
    </row>
    <row r="174" spans="2:65" s="1" customFormat="1" ht="6.9" customHeight="1">
      <c r="B174" s="55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7"/>
    </row>
  </sheetData>
  <mergeCells count="211">
    <mergeCell ref="F173:I173"/>
    <mergeCell ref="F172:I172"/>
    <mergeCell ref="L173:M173"/>
    <mergeCell ref="L172:M172"/>
    <mergeCell ref="N165:Q165"/>
    <mergeCell ref="N162:Q162"/>
    <mergeCell ref="N166:Q166"/>
    <mergeCell ref="N167:Q167"/>
    <mergeCell ref="N168:Q168"/>
    <mergeCell ref="N169:Q169"/>
    <mergeCell ref="N170:Q170"/>
    <mergeCell ref="N171:Q171"/>
    <mergeCell ref="N172:Q172"/>
    <mergeCell ref="N173:Q173"/>
    <mergeCell ref="F165:I165"/>
    <mergeCell ref="F166:I166"/>
    <mergeCell ref="F167:I167"/>
    <mergeCell ref="F168:I168"/>
    <mergeCell ref="F169:I169"/>
    <mergeCell ref="F170:I170"/>
    <mergeCell ref="F171:I171"/>
    <mergeCell ref="L165:M165"/>
    <mergeCell ref="L166:M166"/>
    <mergeCell ref="L167:M167"/>
    <mergeCell ref="N161:Q161"/>
    <mergeCell ref="N163:Q163"/>
    <mergeCell ref="N164:Q164"/>
    <mergeCell ref="F153:I153"/>
    <mergeCell ref="F154:I154"/>
    <mergeCell ref="F155:I155"/>
    <mergeCell ref="F156:I156"/>
    <mergeCell ref="F158:I158"/>
    <mergeCell ref="F159:I159"/>
    <mergeCell ref="F160:I160"/>
    <mergeCell ref="F162:I162"/>
    <mergeCell ref="L153:M153"/>
    <mergeCell ref="L154:M154"/>
    <mergeCell ref="L155:M155"/>
    <mergeCell ref="L156:M156"/>
    <mergeCell ref="L158:M158"/>
    <mergeCell ref="L159:M159"/>
    <mergeCell ref="L160:M160"/>
    <mergeCell ref="L162:M162"/>
    <mergeCell ref="N154:Q154"/>
    <mergeCell ref="N155:Q155"/>
    <mergeCell ref="N156:Q156"/>
    <mergeCell ref="N158:Q158"/>
    <mergeCell ref="N159:Q159"/>
    <mergeCell ref="L168:M168"/>
    <mergeCell ref="L169:M169"/>
    <mergeCell ref="L170:M170"/>
    <mergeCell ref="L171:M171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M35:P35"/>
    <mergeCell ref="H36:J36"/>
    <mergeCell ref="M36:P36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6:Q96"/>
    <mergeCell ref="N94:Q94"/>
    <mergeCell ref="N95:Q95"/>
    <mergeCell ref="N98:Q98"/>
    <mergeCell ref="L100:Q100"/>
    <mergeCell ref="C106:Q106"/>
    <mergeCell ref="F108:P108"/>
    <mergeCell ref="F109:P109"/>
    <mergeCell ref="M111:P111"/>
    <mergeCell ref="M113:Q113"/>
    <mergeCell ref="M114:Q114"/>
    <mergeCell ref="F116:I116"/>
    <mergeCell ref="L116:M116"/>
    <mergeCell ref="N116:Q116"/>
    <mergeCell ref="N117:Q117"/>
    <mergeCell ref="N118:Q118"/>
    <mergeCell ref="N119:Q119"/>
    <mergeCell ref="F120:I120"/>
    <mergeCell ref="L120:M120"/>
    <mergeCell ref="N120:Q120"/>
    <mergeCell ref="N121:Q121"/>
    <mergeCell ref="N122:Q122"/>
    <mergeCell ref="N123:Q123"/>
    <mergeCell ref="N124:Q124"/>
    <mergeCell ref="N125:Q125"/>
    <mergeCell ref="N126:Q126"/>
    <mergeCell ref="N127:Q127"/>
    <mergeCell ref="F121:I121"/>
    <mergeCell ref="F125:I125"/>
    <mergeCell ref="F124:I124"/>
    <mergeCell ref="F122:I122"/>
    <mergeCell ref="F123:I123"/>
    <mergeCell ref="F126:I126"/>
    <mergeCell ref="F127:I127"/>
    <mergeCell ref="F130:I130"/>
    <mergeCell ref="F131:I131"/>
    <mergeCell ref="F132:I132"/>
    <mergeCell ref="F133:I133"/>
    <mergeCell ref="F134:I134"/>
    <mergeCell ref="F135:I135"/>
    <mergeCell ref="F136:I136"/>
    <mergeCell ref="L121:M121"/>
    <mergeCell ref="L127:M127"/>
    <mergeCell ref="L122:M122"/>
    <mergeCell ref="L123:M123"/>
    <mergeCell ref="L124:M124"/>
    <mergeCell ref="L125:M125"/>
    <mergeCell ref="L126:M126"/>
    <mergeCell ref="L129:M129"/>
    <mergeCell ref="L130:M130"/>
    <mergeCell ref="L131:M131"/>
    <mergeCell ref="L132:M132"/>
    <mergeCell ref="L133:M133"/>
    <mergeCell ref="L134:M134"/>
    <mergeCell ref="L135:M135"/>
    <mergeCell ref="L136:M136"/>
    <mergeCell ref="N138:Q138"/>
    <mergeCell ref="N139:Q139"/>
    <mergeCell ref="N140:Q140"/>
    <mergeCell ref="N141:Q141"/>
    <mergeCell ref="N142:Q142"/>
    <mergeCell ref="N143:Q143"/>
    <mergeCell ref="N128:Q128"/>
    <mergeCell ref="F137:I137"/>
    <mergeCell ref="F138:I138"/>
    <mergeCell ref="F139:I139"/>
    <mergeCell ref="F140:I140"/>
    <mergeCell ref="F141:I141"/>
    <mergeCell ref="F142:I142"/>
    <mergeCell ref="F143:I143"/>
    <mergeCell ref="N129:Q129"/>
    <mergeCell ref="N135:Q135"/>
    <mergeCell ref="N130:Q130"/>
    <mergeCell ref="N131:Q131"/>
    <mergeCell ref="N132:Q132"/>
    <mergeCell ref="N133:Q133"/>
    <mergeCell ref="N134:Q134"/>
    <mergeCell ref="N136:Q136"/>
    <mergeCell ref="N137:Q137"/>
    <mergeCell ref="F129:I129"/>
    <mergeCell ref="F144:I144"/>
    <mergeCell ref="F145:I145"/>
    <mergeCell ref="F146:I146"/>
    <mergeCell ref="F147:I147"/>
    <mergeCell ref="F148:I148"/>
    <mergeCell ref="F150:I150"/>
    <mergeCell ref="F151:I151"/>
    <mergeCell ref="F152:I152"/>
    <mergeCell ref="L137:M137"/>
    <mergeCell ref="L138:M138"/>
    <mergeCell ref="L139:M139"/>
    <mergeCell ref="L140:M140"/>
    <mergeCell ref="L141:M141"/>
    <mergeCell ref="L142:M142"/>
    <mergeCell ref="L143:M143"/>
    <mergeCell ref="L144:M144"/>
    <mergeCell ref="L145:M145"/>
    <mergeCell ref="L146:M146"/>
    <mergeCell ref="L147:M147"/>
    <mergeCell ref="L148:M148"/>
    <mergeCell ref="L150:M150"/>
    <mergeCell ref="L151:M151"/>
    <mergeCell ref="L152:M152"/>
    <mergeCell ref="N160:Q160"/>
    <mergeCell ref="N149:Q149"/>
    <mergeCell ref="N144:Q144"/>
    <mergeCell ref="N145:Q145"/>
    <mergeCell ref="N146:Q146"/>
    <mergeCell ref="N147:Q147"/>
    <mergeCell ref="N148:Q148"/>
    <mergeCell ref="N150:Q150"/>
    <mergeCell ref="N151:Q151"/>
    <mergeCell ref="N152:Q152"/>
    <mergeCell ref="N153:Q153"/>
    <mergeCell ref="N157:Q157"/>
  </mergeCells>
  <hyperlinks>
    <hyperlink ref="F1:G1" location="C2" display="1) Krycí list rozpočtu"/>
    <hyperlink ref="H1:K1" location="C86" display="2) Rekapitulácia rozpočtu"/>
    <hyperlink ref="L1" location="C116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5"/>
  <sheetViews>
    <sheetView showGridLines="0" workbookViewId="0">
      <pane ySplit="1" topLeftCell="A2" activePane="bottomLeft" state="frozen"/>
      <selection pane="bottomLeft" activeCell="P139" sqref="P139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95</v>
      </c>
      <c r="G1" s="13"/>
      <c r="H1" s="227" t="s">
        <v>96</v>
      </c>
      <c r="I1" s="227"/>
      <c r="J1" s="227"/>
      <c r="K1" s="227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S2" s="182" t="s">
        <v>8</v>
      </c>
      <c r="T2" s="183"/>
      <c r="U2" s="183"/>
      <c r="V2" s="183"/>
      <c r="W2" s="183"/>
      <c r="X2" s="183"/>
      <c r="Y2" s="183"/>
      <c r="Z2" s="183"/>
      <c r="AA2" s="183"/>
      <c r="AB2" s="183"/>
      <c r="AC2" s="183"/>
      <c r="AT2" s="18" t="s">
        <v>87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" customHeight="1">
      <c r="B4" s="22"/>
      <c r="C4" s="176" t="s">
        <v>100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3"/>
      <c r="T4" s="17" t="s">
        <v>12</v>
      </c>
      <c r="AT4" s="18" t="s">
        <v>6</v>
      </c>
    </row>
    <row r="5" spans="1:66" ht="6.9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15</v>
      </c>
      <c r="E6" s="24"/>
      <c r="F6" s="220" t="str">
        <f>'Rekapitulácia stavby'!K6</f>
        <v>Rekonštrukcia viacúčelového športového areálu v Brusne</v>
      </c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4"/>
      <c r="R6" s="23"/>
    </row>
    <row r="7" spans="1:66" s="1" customFormat="1" ht="32.85" customHeight="1">
      <c r="B7" s="31"/>
      <c r="C7" s="32"/>
      <c r="D7" s="27" t="s">
        <v>101</v>
      </c>
      <c r="E7" s="32"/>
      <c r="F7" s="193" t="s">
        <v>414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32"/>
      <c r="R7" s="33"/>
    </row>
    <row r="8" spans="1:66" s="1" customFormat="1" ht="14.4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206">
        <f>'Rekapitulácia stavby'!AN8</f>
        <v>44576</v>
      </c>
      <c r="P9" s="206"/>
      <c r="Q9" s="32"/>
      <c r="R9" s="33"/>
    </row>
    <row r="10" spans="1:66" s="1" customFormat="1" ht="10.95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192" t="str">
        <f>IF('Rekapitulácia stavby'!AN10="","",'Rekapitulácia stavby'!AN10)</f>
        <v/>
      </c>
      <c r="P11" s="192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stavby'!K10="","",'Rekapitulácia stavby'!K10)</f>
        <v>Obec BRUSNO</v>
      </c>
      <c r="F12" s="32"/>
      <c r="G12" s="32"/>
      <c r="H12" s="32"/>
      <c r="I12" s="32"/>
      <c r="J12" s="32"/>
      <c r="K12" s="32"/>
      <c r="L12" s="32"/>
      <c r="M12" s="28" t="s">
        <v>24</v>
      </c>
      <c r="N12" s="32"/>
      <c r="O12" s="192" t="str">
        <f>IF('Rekapitulácia stavby'!AN11="","",'Rekapitulácia stavby'!AN11)</f>
        <v/>
      </c>
      <c r="P12" s="192"/>
      <c r="Q12" s="32"/>
      <c r="R12" s="33"/>
    </row>
    <row r="13" spans="1:66" s="1" customFormat="1" ht="6.9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" customHeight="1">
      <c r="B14" s="31"/>
      <c r="C14" s="32"/>
      <c r="D14" s="28" t="s">
        <v>25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192" t="str">
        <f>IF('Rekapitulácia stavby'!AN13="","",'Rekapitulácia stavby'!AN13)</f>
        <v/>
      </c>
      <c r="P14" s="192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24</v>
      </c>
      <c r="N15" s="32"/>
      <c r="O15" s="192" t="str">
        <f>IF('Rekapitulácia stavby'!AN14="","",'Rekapitulácia stavby'!AN14)</f>
        <v/>
      </c>
      <c r="P15" s="192"/>
      <c r="Q15" s="32"/>
      <c r="R15" s="33"/>
    </row>
    <row r="16" spans="1:66" s="1" customFormat="1" ht="6.9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" customHeight="1">
      <c r="B17" s="31"/>
      <c r="C17" s="32"/>
      <c r="D17" s="28" t="s">
        <v>27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192" t="str">
        <f>IF('Rekapitulácia stavby'!AN16="","",'Rekapitulácia stavby'!AN16)</f>
        <v/>
      </c>
      <c r="P17" s="192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stavby'!K16="","",'Rekapitulácia stavby'!K16)</f>
        <v>ArchitektiSKA, s.r.o.</v>
      </c>
      <c r="F18" s="32"/>
      <c r="G18" s="32"/>
      <c r="H18" s="32"/>
      <c r="I18" s="32"/>
      <c r="J18" s="32"/>
      <c r="K18" s="32"/>
      <c r="L18" s="32"/>
      <c r="M18" s="28" t="s">
        <v>24</v>
      </c>
      <c r="N18" s="32"/>
      <c r="O18" s="192" t="str">
        <f>IF('Rekapitulácia stavby'!AN17="","",'Rekapitulácia stavby'!AN17)</f>
        <v/>
      </c>
      <c r="P18" s="192"/>
      <c r="Q18" s="32"/>
      <c r="R18" s="33"/>
    </row>
    <row r="19" spans="2:18" s="1" customFormat="1" ht="6.9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" customHeight="1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192" t="str">
        <f>IF('Rekapitulácia stavby'!AN19="","",'Rekapitulácia stavby'!AN19)</f>
        <v/>
      </c>
      <c r="P20" s="192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24</v>
      </c>
      <c r="N21" s="32"/>
      <c r="O21" s="192" t="str">
        <f>IF('Rekapitulácia stavby'!AN20="","",'Rekapitulácia stavby'!AN20)</f>
        <v/>
      </c>
      <c r="P21" s="192"/>
      <c r="Q21" s="32"/>
      <c r="R21" s="33"/>
    </row>
    <row r="22" spans="2:18" s="1" customFormat="1" ht="6.9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" customHeight="1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85" t="s">
        <v>5</v>
      </c>
      <c r="F24" s="185"/>
      <c r="G24" s="185"/>
      <c r="H24" s="185"/>
      <c r="I24" s="185"/>
      <c r="J24" s="185"/>
      <c r="K24" s="185"/>
      <c r="L24" s="185"/>
      <c r="M24" s="32"/>
      <c r="N24" s="32"/>
      <c r="O24" s="32"/>
      <c r="P24" s="32"/>
      <c r="Q24" s="32"/>
      <c r="R24" s="33"/>
    </row>
    <row r="25" spans="2:18" s="1" customFormat="1" ht="6.9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" customHeight="1">
      <c r="B27" s="31"/>
      <c r="C27" s="32"/>
      <c r="D27" s="102" t="s">
        <v>103</v>
      </c>
      <c r="E27" s="32"/>
      <c r="F27" s="32"/>
      <c r="G27" s="32"/>
      <c r="H27" s="32"/>
      <c r="I27" s="32"/>
      <c r="J27" s="32"/>
      <c r="K27" s="32"/>
      <c r="L27" s="32"/>
      <c r="M27" s="186">
        <f>N88</f>
        <v>0</v>
      </c>
      <c r="N27" s="186"/>
      <c r="O27" s="186"/>
      <c r="P27" s="186"/>
      <c r="Q27" s="32"/>
      <c r="R27" s="33"/>
    </row>
    <row r="28" spans="2:18" s="1" customFormat="1" ht="14.4" customHeight="1">
      <c r="B28" s="31"/>
      <c r="C28" s="32"/>
      <c r="D28" s="30" t="s">
        <v>104</v>
      </c>
      <c r="E28" s="32"/>
      <c r="F28" s="32"/>
      <c r="G28" s="32"/>
      <c r="H28" s="32"/>
      <c r="I28" s="32"/>
      <c r="J28" s="32"/>
      <c r="K28" s="32"/>
      <c r="L28" s="32"/>
      <c r="M28" s="186">
        <f>N95</f>
        <v>0</v>
      </c>
      <c r="N28" s="186"/>
      <c r="O28" s="186"/>
      <c r="P28" s="186"/>
      <c r="Q28" s="32"/>
      <c r="R28" s="33"/>
    </row>
    <row r="29" spans="2:18" s="1" customFormat="1" ht="6.9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35</v>
      </c>
      <c r="E30" s="32"/>
      <c r="F30" s="32"/>
      <c r="G30" s="32"/>
      <c r="H30" s="32"/>
      <c r="I30" s="32"/>
      <c r="J30" s="32"/>
      <c r="K30" s="32"/>
      <c r="L30" s="32"/>
      <c r="M30" s="228">
        <f>ROUND(M27+M28,2)</f>
        <v>0</v>
      </c>
      <c r="N30" s="219"/>
      <c r="O30" s="219"/>
      <c r="P30" s="219"/>
      <c r="Q30" s="32"/>
      <c r="R30" s="33"/>
    </row>
    <row r="31" spans="2:18" s="1" customFormat="1" ht="6.9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" customHeight="1">
      <c r="B32" s="31"/>
      <c r="C32" s="32"/>
      <c r="D32" s="38" t="s">
        <v>36</v>
      </c>
      <c r="E32" s="38" t="s">
        <v>37</v>
      </c>
      <c r="F32" s="39">
        <v>0.2</v>
      </c>
      <c r="G32" s="104" t="s">
        <v>38</v>
      </c>
      <c r="H32" s="224">
        <f>ROUND((SUM(BE95:BE96)+SUM(BE114:BE134)), 2)</f>
        <v>0</v>
      </c>
      <c r="I32" s="219"/>
      <c r="J32" s="219"/>
      <c r="K32" s="32"/>
      <c r="L32" s="32"/>
      <c r="M32" s="224">
        <f>ROUND(ROUND((SUM(BE95:BE96)+SUM(BE114:BE134)), 2)*F32, 2)</f>
        <v>0</v>
      </c>
      <c r="N32" s="219"/>
      <c r="O32" s="219"/>
      <c r="P32" s="219"/>
      <c r="Q32" s="32"/>
      <c r="R32" s="33"/>
    </row>
    <row r="33" spans="2:18" s="1" customFormat="1" ht="14.4" customHeight="1">
      <c r="B33" s="31"/>
      <c r="C33" s="32"/>
      <c r="D33" s="32"/>
      <c r="E33" s="38" t="s">
        <v>39</v>
      </c>
      <c r="F33" s="39">
        <v>0.2</v>
      </c>
      <c r="G33" s="104" t="s">
        <v>38</v>
      </c>
      <c r="H33" s="224">
        <f>ROUND((SUM(BF95:BF96)+SUM(BF114:BF134)), 2)</f>
        <v>0</v>
      </c>
      <c r="I33" s="219"/>
      <c r="J33" s="219"/>
      <c r="K33" s="32"/>
      <c r="L33" s="32"/>
      <c r="M33" s="224">
        <f>ROUND(ROUND((SUM(BF95:BF96)+SUM(BF114:BF134)), 2)*F33, 2)</f>
        <v>0</v>
      </c>
      <c r="N33" s="219"/>
      <c r="O33" s="219"/>
      <c r="P33" s="219"/>
      <c r="Q33" s="32"/>
      <c r="R33" s="33"/>
    </row>
    <row r="34" spans="2:18" s="1" customFormat="1" ht="14.4" hidden="1" customHeight="1">
      <c r="B34" s="31"/>
      <c r="C34" s="32"/>
      <c r="D34" s="32"/>
      <c r="E34" s="38" t="s">
        <v>40</v>
      </c>
      <c r="F34" s="39">
        <v>0.2</v>
      </c>
      <c r="G34" s="104" t="s">
        <v>38</v>
      </c>
      <c r="H34" s="224">
        <f>ROUND((SUM(BG95:BG96)+SUM(BG114:BG134)), 2)</f>
        <v>0</v>
      </c>
      <c r="I34" s="219"/>
      <c r="J34" s="219"/>
      <c r="K34" s="32"/>
      <c r="L34" s="32"/>
      <c r="M34" s="224">
        <v>0</v>
      </c>
      <c r="N34" s="219"/>
      <c r="O34" s="219"/>
      <c r="P34" s="219"/>
      <c r="Q34" s="32"/>
      <c r="R34" s="33"/>
    </row>
    <row r="35" spans="2:18" s="1" customFormat="1" ht="14.4" hidden="1" customHeight="1">
      <c r="B35" s="31"/>
      <c r="C35" s="32"/>
      <c r="D35" s="32"/>
      <c r="E35" s="38" t="s">
        <v>41</v>
      </c>
      <c r="F35" s="39">
        <v>0.2</v>
      </c>
      <c r="G35" s="104" t="s">
        <v>38</v>
      </c>
      <c r="H35" s="224">
        <f>ROUND((SUM(BH95:BH96)+SUM(BH114:BH134)), 2)</f>
        <v>0</v>
      </c>
      <c r="I35" s="219"/>
      <c r="J35" s="219"/>
      <c r="K35" s="32"/>
      <c r="L35" s="32"/>
      <c r="M35" s="224">
        <v>0</v>
      </c>
      <c r="N35" s="219"/>
      <c r="O35" s="219"/>
      <c r="P35" s="219"/>
      <c r="Q35" s="32"/>
      <c r="R35" s="33"/>
    </row>
    <row r="36" spans="2:18" s="1" customFormat="1" ht="14.4" hidden="1" customHeight="1">
      <c r="B36" s="31"/>
      <c r="C36" s="32"/>
      <c r="D36" s="32"/>
      <c r="E36" s="38" t="s">
        <v>42</v>
      </c>
      <c r="F36" s="39">
        <v>0</v>
      </c>
      <c r="G36" s="104" t="s">
        <v>38</v>
      </c>
      <c r="H36" s="224">
        <f>ROUND((SUM(BI95:BI96)+SUM(BI114:BI134)), 2)</f>
        <v>0</v>
      </c>
      <c r="I36" s="219"/>
      <c r="J36" s="219"/>
      <c r="K36" s="32"/>
      <c r="L36" s="32"/>
      <c r="M36" s="224">
        <v>0</v>
      </c>
      <c r="N36" s="219"/>
      <c r="O36" s="219"/>
      <c r="P36" s="219"/>
      <c r="Q36" s="32"/>
      <c r="R36" s="33"/>
    </row>
    <row r="37" spans="2:18" s="1" customFormat="1" ht="6.9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43</v>
      </c>
      <c r="E38" s="71"/>
      <c r="F38" s="71"/>
      <c r="G38" s="106" t="s">
        <v>44</v>
      </c>
      <c r="H38" s="107" t="s">
        <v>45</v>
      </c>
      <c r="I38" s="71"/>
      <c r="J38" s="71"/>
      <c r="K38" s="71"/>
      <c r="L38" s="225">
        <f>SUM(M30:M36)</f>
        <v>0</v>
      </c>
      <c r="M38" s="225"/>
      <c r="N38" s="225"/>
      <c r="O38" s="225"/>
      <c r="P38" s="226"/>
      <c r="Q38" s="100"/>
      <c r="R38" s="33"/>
    </row>
    <row r="39" spans="2:18" s="1" customFormat="1" ht="14.4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4.4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4.4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4.4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4.4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" customHeight="1">
      <c r="B76" s="31"/>
      <c r="C76" s="176" t="s">
        <v>105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33"/>
    </row>
    <row r="77" spans="2:18" s="1" customFormat="1" ht="6.9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220" t="str">
        <f>F6</f>
        <v>Rekonštrukcia viacúčelového športového areálu v Brusne</v>
      </c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32"/>
      <c r="R78" s="33"/>
    </row>
    <row r="79" spans="2:18" s="1" customFormat="1" ht="36.9" customHeight="1">
      <c r="B79" s="31"/>
      <c r="C79" s="65" t="s">
        <v>101</v>
      </c>
      <c r="D79" s="32"/>
      <c r="E79" s="32"/>
      <c r="F79" s="178" t="str">
        <f>F7</f>
        <v>SO-03 - Spevnené plochy</v>
      </c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32"/>
      <c r="R79" s="33"/>
    </row>
    <row r="80" spans="2:18" s="1" customFormat="1" ht="6.9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>Brusno</v>
      </c>
      <c r="G81" s="32"/>
      <c r="H81" s="32"/>
      <c r="I81" s="32"/>
      <c r="J81" s="32"/>
      <c r="K81" s="28" t="s">
        <v>20</v>
      </c>
      <c r="L81" s="32"/>
      <c r="M81" s="206">
        <f>IF(O9="","",O9)</f>
        <v>44576</v>
      </c>
      <c r="N81" s="206"/>
      <c r="O81" s="206"/>
      <c r="P81" s="206"/>
      <c r="Q81" s="32"/>
      <c r="R81" s="33"/>
    </row>
    <row r="82" spans="2:47" s="1" customFormat="1" ht="6.9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3.2">
      <c r="B83" s="31"/>
      <c r="C83" s="28" t="s">
        <v>21</v>
      </c>
      <c r="D83" s="32"/>
      <c r="E83" s="32"/>
      <c r="F83" s="26" t="str">
        <f>E12</f>
        <v>Obec BRUSNO</v>
      </c>
      <c r="G83" s="32"/>
      <c r="H83" s="32"/>
      <c r="I83" s="32"/>
      <c r="J83" s="32"/>
      <c r="K83" s="28" t="s">
        <v>27</v>
      </c>
      <c r="L83" s="32"/>
      <c r="M83" s="192" t="str">
        <f>E18</f>
        <v>ArchitektiSKA, s.r.o.</v>
      </c>
      <c r="N83" s="192"/>
      <c r="O83" s="192"/>
      <c r="P83" s="192"/>
      <c r="Q83" s="192"/>
      <c r="R83" s="33"/>
    </row>
    <row r="84" spans="2:47" s="1" customFormat="1" ht="14.4" customHeight="1">
      <c r="B84" s="31"/>
      <c r="C84" s="28" t="s">
        <v>25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31</v>
      </c>
      <c r="L84" s="32"/>
      <c r="M84" s="192" t="str">
        <f>E21</f>
        <v xml:space="preserve"> </v>
      </c>
      <c r="N84" s="192"/>
      <c r="O84" s="192"/>
      <c r="P84" s="192"/>
      <c r="Q84" s="192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22" t="s">
        <v>106</v>
      </c>
      <c r="D86" s="223"/>
      <c r="E86" s="223"/>
      <c r="F86" s="223"/>
      <c r="G86" s="223"/>
      <c r="H86" s="100"/>
      <c r="I86" s="100"/>
      <c r="J86" s="100"/>
      <c r="K86" s="100"/>
      <c r="L86" s="100"/>
      <c r="M86" s="100"/>
      <c r="N86" s="222" t="s">
        <v>107</v>
      </c>
      <c r="O86" s="223"/>
      <c r="P86" s="223"/>
      <c r="Q86" s="223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108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60">
        <f>N114</f>
        <v>0</v>
      </c>
      <c r="O88" s="217"/>
      <c r="P88" s="217"/>
      <c r="Q88" s="217"/>
      <c r="R88" s="33"/>
      <c r="AU88" s="18" t="s">
        <v>109</v>
      </c>
    </row>
    <row r="89" spans="2:47" s="6" customFormat="1" ht="24.9" customHeight="1">
      <c r="B89" s="109"/>
      <c r="C89" s="110"/>
      <c r="D89" s="111" t="s">
        <v>110</v>
      </c>
      <c r="E89" s="110"/>
      <c r="F89" s="110"/>
      <c r="G89" s="110"/>
      <c r="H89" s="110"/>
      <c r="I89" s="110"/>
      <c r="J89" s="110"/>
      <c r="K89" s="110"/>
      <c r="L89" s="110"/>
      <c r="M89" s="110"/>
      <c r="N89" s="215">
        <f>N115</f>
        <v>0</v>
      </c>
      <c r="O89" s="216"/>
      <c r="P89" s="216"/>
      <c r="Q89" s="216"/>
      <c r="R89" s="112"/>
    </row>
    <row r="90" spans="2:47" s="7" customFormat="1" ht="19.95" customHeight="1">
      <c r="B90" s="113"/>
      <c r="C90" s="114"/>
      <c r="D90" s="115" t="s">
        <v>111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3">
        <f>N116</f>
        <v>0</v>
      </c>
      <c r="O90" s="214"/>
      <c r="P90" s="214"/>
      <c r="Q90" s="214"/>
      <c r="R90" s="116"/>
    </row>
    <row r="91" spans="2:47" s="7" customFormat="1" ht="19.95" customHeight="1">
      <c r="B91" s="113"/>
      <c r="C91" s="114"/>
      <c r="D91" s="115" t="s">
        <v>112</v>
      </c>
      <c r="E91" s="114"/>
      <c r="F91" s="114"/>
      <c r="G91" s="114"/>
      <c r="H91" s="114"/>
      <c r="I91" s="114"/>
      <c r="J91" s="114"/>
      <c r="K91" s="114"/>
      <c r="L91" s="114"/>
      <c r="M91" s="114"/>
      <c r="N91" s="213">
        <f>N123</f>
        <v>0</v>
      </c>
      <c r="O91" s="214"/>
      <c r="P91" s="214"/>
      <c r="Q91" s="214"/>
      <c r="R91" s="116"/>
    </row>
    <row r="92" spans="2:47" s="7" customFormat="1" ht="19.95" customHeight="1">
      <c r="B92" s="113"/>
      <c r="C92" s="114"/>
      <c r="D92" s="115" t="s">
        <v>113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3">
        <f>N127</f>
        <v>0</v>
      </c>
      <c r="O92" s="214"/>
      <c r="P92" s="214"/>
      <c r="Q92" s="214"/>
      <c r="R92" s="116"/>
    </row>
    <row r="93" spans="2:47" s="7" customFormat="1" ht="19.95" customHeight="1">
      <c r="B93" s="113"/>
      <c r="C93" s="114"/>
      <c r="D93" s="115" t="s">
        <v>114</v>
      </c>
      <c r="E93" s="114"/>
      <c r="F93" s="114"/>
      <c r="G93" s="114"/>
      <c r="H93" s="114"/>
      <c r="I93" s="114"/>
      <c r="J93" s="114"/>
      <c r="K93" s="114"/>
      <c r="L93" s="114"/>
      <c r="M93" s="114"/>
      <c r="N93" s="213">
        <f>N133</f>
        <v>0</v>
      </c>
      <c r="O93" s="214"/>
      <c r="P93" s="214"/>
      <c r="Q93" s="214"/>
      <c r="R93" s="116"/>
    </row>
    <row r="94" spans="2:47" s="1" customFormat="1" ht="21.75" customHeight="1"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3"/>
    </row>
    <row r="95" spans="2:47" s="1" customFormat="1" ht="29.25" customHeight="1">
      <c r="B95" s="31"/>
      <c r="C95" s="108" t="s">
        <v>119</v>
      </c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217">
        <v>0</v>
      </c>
      <c r="O95" s="218"/>
      <c r="P95" s="218"/>
      <c r="Q95" s="218"/>
      <c r="R95" s="33"/>
      <c r="T95" s="117"/>
      <c r="U95" s="118" t="s">
        <v>36</v>
      </c>
    </row>
    <row r="96" spans="2:47" s="1" customFormat="1" ht="18" customHeight="1"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3"/>
    </row>
    <row r="97" spans="2:18" s="1" customFormat="1" ht="29.25" customHeight="1">
      <c r="B97" s="31"/>
      <c r="C97" s="99" t="s">
        <v>94</v>
      </c>
      <c r="D97" s="100"/>
      <c r="E97" s="100"/>
      <c r="F97" s="100"/>
      <c r="G97" s="100"/>
      <c r="H97" s="100"/>
      <c r="I97" s="100"/>
      <c r="J97" s="100"/>
      <c r="K97" s="100"/>
      <c r="L97" s="184">
        <f>ROUND(SUM(N88+N95),2)</f>
        <v>0</v>
      </c>
      <c r="M97" s="184"/>
      <c r="N97" s="184"/>
      <c r="O97" s="184"/>
      <c r="P97" s="184"/>
      <c r="Q97" s="184"/>
      <c r="R97" s="33"/>
    </row>
    <row r="98" spans="2:18" s="1" customFormat="1" ht="6.9" customHeight="1">
      <c r="B98" s="55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7"/>
    </row>
    <row r="102" spans="2:18" s="1" customFormat="1" ht="6.9" customHeight="1">
      <c r="B102" s="58"/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59"/>
      <c r="Q102" s="59"/>
      <c r="R102" s="60"/>
    </row>
    <row r="103" spans="2:18" s="1" customFormat="1" ht="36.9" customHeight="1">
      <c r="B103" s="31"/>
      <c r="C103" s="176" t="s">
        <v>120</v>
      </c>
      <c r="D103" s="219"/>
      <c r="E103" s="219"/>
      <c r="F103" s="219"/>
      <c r="G103" s="219"/>
      <c r="H103" s="219"/>
      <c r="I103" s="219"/>
      <c r="J103" s="219"/>
      <c r="K103" s="219"/>
      <c r="L103" s="219"/>
      <c r="M103" s="219"/>
      <c r="N103" s="219"/>
      <c r="O103" s="219"/>
      <c r="P103" s="219"/>
      <c r="Q103" s="219"/>
      <c r="R103" s="33"/>
    </row>
    <row r="104" spans="2:18" s="1" customFormat="1" ht="6.9" customHeight="1">
      <c r="B104" s="31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3"/>
    </row>
    <row r="105" spans="2:18" s="1" customFormat="1" ht="30" customHeight="1">
      <c r="B105" s="31"/>
      <c r="C105" s="28" t="s">
        <v>15</v>
      </c>
      <c r="D105" s="32"/>
      <c r="E105" s="32"/>
      <c r="F105" s="220" t="str">
        <f>F6</f>
        <v>Rekonštrukcia viacúčelového športového areálu v Brusne</v>
      </c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32"/>
      <c r="R105" s="33"/>
    </row>
    <row r="106" spans="2:18" s="1" customFormat="1" ht="36.9" customHeight="1">
      <c r="B106" s="31"/>
      <c r="C106" s="65" t="s">
        <v>101</v>
      </c>
      <c r="D106" s="32"/>
      <c r="E106" s="32"/>
      <c r="F106" s="178" t="str">
        <f>F7</f>
        <v>SO-03 - Spevnené plochy</v>
      </c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32"/>
      <c r="R106" s="33"/>
    </row>
    <row r="107" spans="2:18" s="1" customFormat="1" ht="6.9" customHeight="1">
      <c r="B107" s="31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3"/>
    </row>
    <row r="108" spans="2:18" s="1" customFormat="1" ht="18" customHeight="1">
      <c r="B108" s="31"/>
      <c r="C108" s="28" t="s">
        <v>18</v>
      </c>
      <c r="D108" s="32"/>
      <c r="E108" s="32"/>
      <c r="F108" s="26" t="str">
        <f>F9</f>
        <v>Brusno</v>
      </c>
      <c r="G108" s="32"/>
      <c r="H108" s="32"/>
      <c r="I108" s="32"/>
      <c r="J108" s="32"/>
      <c r="K108" s="28" t="s">
        <v>20</v>
      </c>
      <c r="L108" s="32"/>
      <c r="M108" s="206">
        <f>IF(O9="","",O9)</f>
        <v>44576</v>
      </c>
      <c r="N108" s="206"/>
      <c r="O108" s="206"/>
      <c r="P108" s="206"/>
      <c r="Q108" s="32"/>
      <c r="R108" s="33"/>
    </row>
    <row r="109" spans="2:18" s="1" customFormat="1" ht="6.9" customHeight="1"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3"/>
    </row>
    <row r="110" spans="2:18" s="1" customFormat="1" ht="13.2">
      <c r="B110" s="31"/>
      <c r="C110" s="28" t="s">
        <v>21</v>
      </c>
      <c r="D110" s="32"/>
      <c r="E110" s="32"/>
      <c r="F110" s="26" t="str">
        <f>E12</f>
        <v>Obec BRUSNO</v>
      </c>
      <c r="G110" s="32"/>
      <c r="H110" s="32"/>
      <c r="I110" s="32"/>
      <c r="J110" s="32"/>
      <c r="K110" s="28" t="s">
        <v>27</v>
      </c>
      <c r="L110" s="32"/>
      <c r="M110" s="192" t="str">
        <f>E18</f>
        <v>ArchitektiSKA, s.r.o.</v>
      </c>
      <c r="N110" s="192"/>
      <c r="O110" s="192"/>
      <c r="P110" s="192"/>
      <c r="Q110" s="192"/>
      <c r="R110" s="33"/>
    </row>
    <row r="111" spans="2:18" s="1" customFormat="1" ht="14.4" customHeight="1">
      <c r="B111" s="31"/>
      <c r="C111" s="28" t="s">
        <v>25</v>
      </c>
      <c r="D111" s="32"/>
      <c r="E111" s="32"/>
      <c r="F111" s="26" t="str">
        <f>IF(E15="","",E15)</f>
        <v xml:space="preserve"> </v>
      </c>
      <c r="G111" s="32"/>
      <c r="H111" s="32"/>
      <c r="I111" s="32"/>
      <c r="J111" s="32"/>
      <c r="K111" s="28" t="s">
        <v>31</v>
      </c>
      <c r="L111" s="32"/>
      <c r="M111" s="192" t="str">
        <f>E21</f>
        <v xml:space="preserve"> </v>
      </c>
      <c r="N111" s="192"/>
      <c r="O111" s="192"/>
      <c r="P111" s="192"/>
      <c r="Q111" s="192"/>
      <c r="R111" s="33"/>
    </row>
    <row r="112" spans="2:18" s="1" customFormat="1" ht="10.35" customHeight="1">
      <c r="B112" s="31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3"/>
    </row>
    <row r="113" spans="2:65" s="8" customFormat="1" ht="29.25" customHeight="1">
      <c r="B113" s="119"/>
      <c r="C113" s="120" t="s">
        <v>121</v>
      </c>
      <c r="D113" s="121" t="s">
        <v>122</v>
      </c>
      <c r="E113" s="121" t="s">
        <v>54</v>
      </c>
      <c r="F113" s="207" t="s">
        <v>123</v>
      </c>
      <c r="G113" s="207"/>
      <c r="H113" s="207"/>
      <c r="I113" s="207"/>
      <c r="J113" s="121" t="s">
        <v>124</v>
      </c>
      <c r="K113" s="121" t="s">
        <v>125</v>
      </c>
      <c r="L113" s="207" t="s">
        <v>126</v>
      </c>
      <c r="M113" s="207"/>
      <c r="N113" s="207" t="s">
        <v>107</v>
      </c>
      <c r="O113" s="207"/>
      <c r="P113" s="207"/>
      <c r="Q113" s="208"/>
      <c r="R113" s="122"/>
      <c r="T113" s="72" t="s">
        <v>127</v>
      </c>
      <c r="U113" s="73" t="s">
        <v>36</v>
      </c>
      <c r="V113" s="73" t="s">
        <v>128</v>
      </c>
      <c r="W113" s="73" t="s">
        <v>129</v>
      </c>
      <c r="X113" s="73" t="s">
        <v>130</v>
      </c>
      <c r="Y113" s="73" t="s">
        <v>131</v>
      </c>
      <c r="Z113" s="73" t="s">
        <v>132</v>
      </c>
      <c r="AA113" s="74" t="s">
        <v>133</v>
      </c>
    </row>
    <row r="114" spans="2:65" s="1" customFormat="1" ht="29.25" customHeight="1">
      <c r="B114" s="31"/>
      <c r="C114" s="76" t="s">
        <v>103</v>
      </c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209">
        <f>BK114</f>
        <v>0</v>
      </c>
      <c r="O114" s="210"/>
      <c r="P114" s="210"/>
      <c r="Q114" s="210"/>
      <c r="R114" s="33"/>
      <c r="T114" s="75"/>
      <c r="U114" s="47"/>
      <c r="V114" s="47"/>
      <c r="W114" s="123">
        <f>W115</f>
        <v>225.614035</v>
      </c>
      <c r="X114" s="47"/>
      <c r="Y114" s="123">
        <f>Y115</f>
        <v>172.48522960000003</v>
      </c>
      <c r="Z114" s="47"/>
      <c r="AA114" s="124">
        <f>AA115</f>
        <v>15.885999999999999</v>
      </c>
      <c r="AT114" s="18" t="s">
        <v>71</v>
      </c>
      <c r="AU114" s="18" t="s">
        <v>109</v>
      </c>
      <c r="BK114" s="125">
        <f>BK115</f>
        <v>0</v>
      </c>
    </row>
    <row r="115" spans="2:65" s="9" customFormat="1" ht="37.35" customHeight="1">
      <c r="B115" s="126"/>
      <c r="C115" s="127"/>
      <c r="D115" s="128" t="s">
        <v>110</v>
      </c>
      <c r="E115" s="128"/>
      <c r="F115" s="128"/>
      <c r="G115" s="128"/>
      <c r="H115" s="128"/>
      <c r="I115" s="128"/>
      <c r="J115" s="128"/>
      <c r="K115" s="128"/>
      <c r="L115" s="128"/>
      <c r="M115" s="128"/>
      <c r="N115" s="211">
        <f>BK115</f>
        <v>0</v>
      </c>
      <c r="O115" s="212"/>
      <c r="P115" s="212"/>
      <c r="Q115" s="212"/>
      <c r="R115" s="129"/>
      <c r="T115" s="130"/>
      <c r="U115" s="127"/>
      <c r="V115" s="127"/>
      <c r="W115" s="131">
        <f>W116+W123+W127+W133</f>
        <v>225.614035</v>
      </c>
      <c r="X115" s="127"/>
      <c r="Y115" s="131">
        <f>Y116+Y123+Y127+Y133</f>
        <v>172.48522960000003</v>
      </c>
      <c r="Z115" s="127"/>
      <c r="AA115" s="132">
        <f>AA116+AA123+AA127+AA133</f>
        <v>15.885999999999999</v>
      </c>
      <c r="AR115" s="133" t="s">
        <v>80</v>
      </c>
      <c r="AT115" s="134" t="s">
        <v>71</v>
      </c>
      <c r="AU115" s="134" t="s">
        <v>72</v>
      </c>
      <c r="AY115" s="133" t="s">
        <v>134</v>
      </c>
      <c r="BK115" s="135">
        <f>BK116+BK123+BK127+BK133</f>
        <v>0</v>
      </c>
    </row>
    <row r="116" spans="2:65" s="9" customFormat="1" ht="19.95" customHeight="1">
      <c r="B116" s="126"/>
      <c r="C116" s="127"/>
      <c r="D116" s="136" t="s">
        <v>111</v>
      </c>
      <c r="E116" s="136"/>
      <c r="F116" s="136"/>
      <c r="G116" s="136"/>
      <c r="H116" s="136"/>
      <c r="I116" s="136"/>
      <c r="J116" s="136"/>
      <c r="K116" s="136"/>
      <c r="L116" s="136"/>
      <c r="M116" s="136"/>
      <c r="N116" s="200">
        <f>BK116</f>
        <v>0</v>
      </c>
      <c r="O116" s="201"/>
      <c r="P116" s="201"/>
      <c r="Q116" s="201"/>
      <c r="R116" s="129"/>
      <c r="T116" s="130"/>
      <c r="U116" s="127"/>
      <c r="V116" s="127"/>
      <c r="W116" s="131">
        <f>SUM(W117:W122)</f>
        <v>14.251599999999998</v>
      </c>
      <c r="X116" s="127"/>
      <c r="Y116" s="131">
        <f>SUM(Y117:Y122)</f>
        <v>74.67</v>
      </c>
      <c r="Z116" s="127"/>
      <c r="AA116" s="132">
        <f>SUM(AA117:AA122)</f>
        <v>15.885999999999999</v>
      </c>
      <c r="AR116" s="133" t="s">
        <v>80</v>
      </c>
      <c r="AT116" s="134" t="s">
        <v>71</v>
      </c>
      <c r="AU116" s="134" t="s">
        <v>80</v>
      </c>
      <c r="AY116" s="133" t="s">
        <v>134</v>
      </c>
      <c r="BK116" s="135">
        <f>SUM(BK117:BK122)</f>
        <v>0</v>
      </c>
    </row>
    <row r="117" spans="2:65" s="1" customFormat="1" ht="25.5" customHeight="1">
      <c r="B117" s="137"/>
      <c r="C117" s="138" t="s">
        <v>80</v>
      </c>
      <c r="D117" s="138" t="s">
        <v>135</v>
      </c>
      <c r="E117" s="139" t="s">
        <v>415</v>
      </c>
      <c r="F117" s="202" t="s">
        <v>416</v>
      </c>
      <c r="G117" s="202"/>
      <c r="H117" s="202"/>
      <c r="I117" s="202"/>
      <c r="J117" s="140" t="s">
        <v>166</v>
      </c>
      <c r="K117" s="141">
        <v>40.799999999999997</v>
      </c>
      <c r="L117" s="194">
        <v>0</v>
      </c>
      <c r="M117" s="194"/>
      <c r="N117" s="194">
        <f t="shared" ref="N117:N122" si="0">ROUND(L117*K117,3)</f>
        <v>0</v>
      </c>
      <c r="O117" s="194"/>
      <c r="P117" s="194"/>
      <c r="Q117" s="194"/>
      <c r="R117" s="142"/>
      <c r="T117" s="143" t="s">
        <v>5</v>
      </c>
      <c r="U117" s="40" t="s">
        <v>37</v>
      </c>
      <c r="V117" s="144">
        <v>0.23599999999999999</v>
      </c>
      <c r="W117" s="144">
        <f t="shared" ref="W117:W122" si="1">V117*K117</f>
        <v>9.6287999999999982</v>
      </c>
      <c r="X117" s="144">
        <v>0</v>
      </c>
      <c r="Y117" s="144">
        <f t="shared" ref="Y117:Y122" si="2">X117*K117</f>
        <v>0</v>
      </c>
      <c r="Z117" s="144">
        <v>0.26</v>
      </c>
      <c r="AA117" s="145">
        <f t="shared" ref="AA117:AA122" si="3">Z117*K117</f>
        <v>10.607999999999999</v>
      </c>
      <c r="AR117" s="18" t="s">
        <v>139</v>
      </c>
      <c r="AT117" s="18" t="s">
        <v>135</v>
      </c>
      <c r="AU117" s="18" t="s">
        <v>140</v>
      </c>
      <c r="AY117" s="18" t="s">
        <v>134</v>
      </c>
      <c r="BE117" s="146">
        <f t="shared" ref="BE117:BE122" si="4">IF(U117="základná",N117,0)</f>
        <v>0</v>
      </c>
      <c r="BF117" s="146">
        <f t="shared" ref="BF117:BF122" si="5">IF(U117="znížená",N117,0)</f>
        <v>0</v>
      </c>
      <c r="BG117" s="146">
        <f t="shared" ref="BG117:BG122" si="6">IF(U117="zákl. prenesená",N117,0)</f>
        <v>0</v>
      </c>
      <c r="BH117" s="146">
        <f t="shared" ref="BH117:BH122" si="7">IF(U117="zníž. prenesená",N117,0)</f>
        <v>0</v>
      </c>
      <c r="BI117" s="146">
        <f t="shared" ref="BI117:BI122" si="8">IF(U117="nulová",N117,0)</f>
        <v>0</v>
      </c>
      <c r="BJ117" s="18" t="s">
        <v>80</v>
      </c>
      <c r="BK117" s="147">
        <f t="shared" ref="BK117:BK122" si="9">ROUND(L117*K117,3)</f>
        <v>0</v>
      </c>
      <c r="BL117" s="18" t="s">
        <v>139</v>
      </c>
      <c r="BM117" s="18" t="s">
        <v>417</v>
      </c>
    </row>
    <row r="118" spans="2:65" s="1" customFormat="1" ht="38.25" customHeight="1">
      <c r="B118" s="137"/>
      <c r="C118" s="138" t="s">
        <v>140</v>
      </c>
      <c r="D118" s="138" t="s">
        <v>135</v>
      </c>
      <c r="E118" s="139" t="s">
        <v>418</v>
      </c>
      <c r="F118" s="202" t="s">
        <v>419</v>
      </c>
      <c r="G118" s="202"/>
      <c r="H118" s="202"/>
      <c r="I118" s="202"/>
      <c r="J118" s="140" t="s">
        <v>174</v>
      </c>
      <c r="K118" s="141">
        <v>36.4</v>
      </c>
      <c r="L118" s="194">
        <v>0</v>
      </c>
      <c r="M118" s="194"/>
      <c r="N118" s="194">
        <f t="shared" si="0"/>
        <v>0</v>
      </c>
      <c r="O118" s="194"/>
      <c r="P118" s="194"/>
      <c r="Q118" s="194"/>
      <c r="R118" s="142"/>
      <c r="T118" s="143" t="s">
        <v>5</v>
      </c>
      <c r="U118" s="40" t="s">
        <v>37</v>
      </c>
      <c r="V118" s="144">
        <v>0.127</v>
      </c>
      <c r="W118" s="144">
        <f t="shared" si="1"/>
        <v>4.6227999999999998</v>
      </c>
      <c r="X118" s="144">
        <v>0</v>
      </c>
      <c r="Y118" s="144">
        <f t="shared" si="2"/>
        <v>0</v>
      </c>
      <c r="Z118" s="144">
        <v>0.14499999999999999</v>
      </c>
      <c r="AA118" s="145">
        <f t="shared" si="3"/>
        <v>5.2779999999999996</v>
      </c>
      <c r="AR118" s="18" t="s">
        <v>139</v>
      </c>
      <c r="AT118" s="18" t="s">
        <v>135</v>
      </c>
      <c r="AU118" s="18" t="s">
        <v>140</v>
      </c>
      <c r="AY118" s="18" t="s">
        <v>134</v>
      </c>
      <c r="BE118" s="146">
        <f t="shared" si="4"/>
        <v>0</v>
      </c>
      <c r="BF118" s="146">
        <f t="shared" si="5"/>
        <v>0</v>
      </c>
      <c r="BG118" s="146">
        <f t="shared" si="6"/>
        <v>0</v>
      </c>
      <c r="BH118" s="146">
        <f t="shared" si="7"/>
        <v>0</v>
      </c>
      <c r="BI118" s="146">
        <f t="shared" si="8"/>
        <v>0</v>
      </c>
      <c r="BJ118" s="18" t="s">
        <v>80</v>
      </c>
      <c r="BK118" s="147">
        <f t="shared" si="9"/>
        <v>0</v>
      </c>
      <c r="BL118" s="18" t="s">
        <v>139</v>
      </c>
      <c r="BM118" s="18" t="s">
        <v>420</v>
      </c>
    </row>
    <row r="119" spans="2:65" s="1" customFormat="1" ht="25.5" customHeight="1">
      <c r="B119" s="137"/>
      <c r="C119" s="148" t="s">
        <v>145</v>
      </c>
      <c r="D119" s="148" t="s">
        <v>157</v>
      </c>
      <c r="E119" s="149" t="s">
        <v>185</v>
      </c>
      <c r="F119" s="203" t="s">
        <v>421</v>
      </c>
      <c r="G119" s="203"/>
      <c r="H119" s="203"/>
      <c r="I119" s="203"/>
      <c r="J119" s="150" t="s">
        <v>160</v>
      </c>
      <c r="K119" s="151">
        <v>7.72</v>
      </c>
      <c r="L119" s="195">
        <v>0</v>
      </c>
      <c r="M119" s="195"/>
      <c r="N119" s="195">
        <f t="shared" si="0"/>
        <v>0</v>
      </c>
      <c r="O119" s="194"/>
      <c r="P119" s="194"/>
      <c r="Q119" s="194"/>
      <c r="R119" s="142"/>
      <c r="T119" s="143" t="s">
        <v>5</v>
      </c>
      <c r="U119" s="40" t="s">
        <v>37</v>
      </c>
      <c r="V119" s="144">
        <v>0</v>
      </c>
      <c r="W119" s="144">
        <f t="shared" si="1"/>
        <v>0</v>
      </c>
      <c r="X119" s="144">
        <v>1</v>
      </c>
      <c r="Y119" s="144">
        <f t="shared" si="2"/>
        <v>7.72</v>
      </c>
      <c r="Z119" s="144">
        <v>0</v>
      </c>
      <c r="AA119" s="145">
        <f t="shared" si="3"/>
        <v>0</v>
      </c>
      <c r="AR119" s="18" t="s">
        <v>161</v>
      </c>
      <c r="AT119" s="18" t="s">
        <v>157</v>
      </c>
      <c r="AU119" s="18" t="s">
        <v>140</v>
      </c>
      <c r="AY119" s="18" t="s">
        <v>134</v>
      </c>
      <c r="BE119" s="146">
        <f t="shared" si="4"/>
        <v>0</v>
      </c>
      <c r="BF119" s="146">
        <f t="shared" si="5"/>
        <v>0</v>
      </c>
      <c r="BG119" s="146">
        <f t="shared" si="6"/>
        <v>0</v>
      </c>
      <c r="BH119" s="146">
        <f t="shared" si="7"/>
        <v>0</v>
      </c>
      <c r="BI119" s="146">
        <f t="shared" si="8"/>
        <v>0</v>
      </c>
      <c r="BJ119" s="18" t="s">
        <v>80</v>
      </c>
      <c r="BK119" s="147">
        <f t="shared" si="9"/>
        <v>0</v>
      </c>
      <c r="BL119" s="18" t="s">
        <v>139</v>
      </c>
      <c r="BM119" s="18" t="s">
        <v>422</v>
      </c>
    </row>
    <row r="120" spans="2:65" s="1" customFormat="1" ht="25.5" customHeight="1">
      <c r="B120" s="137"/>
      <c r="C120" s="148" t="s">
        <v>139</v>
      </c>
      <c r="D120" s="148" t="s">
        <v>157</v>
      </c>
      <c r="E120" s="149" t="s">
        <v>158</v>
      </c>
      <c r="F120" s="203" t="s">
        <v>159</v>
      </c>
      <c r="G120" s="203"/>
      <c r="H120" s="203"/>
      <c r="I120" s="203"/>
      <c r="J120" s="150" t="s">
        <v>160</v>
      </c>
      <c r="K120" s="151">
        <v>12.87</v>
      </c>
      <c r="L120" s="195">
        <v>0</v>
      </c>
      <c r="M120" s="195"/>
      <c r="N120" s="195">
        <f t="shared" si="0"/>
        <v>0</v>
      </c>
      <c r="O120" s="194"/>
      <c r="P120" s="194"/>
      <c r="Q120" s="194"/>
      <c r="R120" s="142"/>
      <c r="T120" s="143" t="s">
        <v>5</v>
      </c>
      <c r="U120" s="40" t="s">
        <v>37</v>
      </c>
      <c r="V120" s="144">
        <v>0</v>
      </c>
      <c r="W120" s="144">
        <f t="shared" si="1"/>
        <v>0</v>
      </c>
      <c r="X120" s="144">
        <v>1</v>
      </c>
      <c r="Y120" s="144">
        <f t="shared" si="2"/>
        <v>12.87</v>
      </c>
      <c r="Z120" s="144">
        <v>0</v>
      </c>
      <c r="AA120" s="145">
        <f t="shared" si="3"/>
        <v>0</v>
      </c>
      <c r="AR120" s="18" t="s">
        <v>161</v>
      </c>
      <c r="AT120" s="18" t="s">
        <v>157</v>
      </c>
      <c r="AU120" s="18" t="s">
        <v>140</v>
      </c>
      <c r="AY120" s="18" t="s">
        <v>134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8" t="s">
        <v>80</v>
      </c>
      <c r="BK120" s="147">
        <f t="shared" si="9"/>
        <v>0</v>
      </c>
      <c r="BL120" s="18" t="s">
        <v>139</v>
      </c>
      <c r="BM120" s="18" t="s">
        <v>423</v>
      </c>
    </row>
    <row r="121" spans="2:65" s="1" customFormat="1" ht="25.5" customHeight="1">
      <c r="B121" s="137"/>
      <c r="C121" s="148" t="s">
        <v>152</v>
      </c>
      <c r="D121" s="148" t="s">
        <v>157</v>
      </c>
      <c r="E121" s="149" t="s">
        <v>317</v>
      </c>
      <c r="F121" s="203" t="s">
        <v>318</v>
      </c>
      <c r="G121" s="203"/>
      <c r="H121" s="203"/>
      <c r="I121" s="203"/>
      <c r="J121" s="150" t="s">
        <v>160</v>
      </c>
      <c r="K121" s="151">
        <v>25.75</v>
      </c>
      <c r="L121" s="195">
        <v>0</v>
      </c>
      <c r="M121" s="195"/>
      <c r="N121" s="195">
        <f t="shared" si="0"/>
        <v>0</v>
      </c>
      <c r="O121" s="194"/>
      <c r="P121" s="194"/>
      <c r="Q121" s="194"/>
      <c r="R121" s="142"/>
      <c r="T121" s="143" t="s">
        <v>5</v>
      </c>
      <c r="U121" s="40" t="s">
        <v>37</v>
      </c>
      <c r="V121" s="144">
        <v>0</v>
      </c>
      <c r="W121" s="144">
        <f t="shared" si="1"/>
        <v>0</v>
      </c>
      <c r="X121" s="144">
        <v>1</v>
      </c>
      <c r="Y121" s="144">
        <f t="shared" si="2"/>
        <v>25.75</v>
      </c>
      <c r="Z121" s="144">
        <v>0</v>
      </c>
      <c r="AA121" s="145">
        <f t="shared" si="3"/>
        <v>0</v>
      </c>
      <c r="AR121" s="18" t="s">
        <v>161</v>
      </c>
      <c r="AT121" s="18" t="s">
        <v>157</v>
      </c>
      <c r="AU121" s="18" t="s">
        <v>140</v>
      </c>
      <c r="AY121" s="18" t="s">
        <v>134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8" t="s">
        <v>80</v>
      </c>
      <c r="BK121" s="147">
        <f t="shared" si="9"/>
        <v>0</v>
      </c>
      <c r="BL121" s="18" t="s">
        <v>139</v>
      </c>
      <c r="BM121" s="18" t="s">
        <v>424</v>
      </c>
    </row>
    <row r="122" spans="2:65" s="1" customFormat="1" ht="25.5" customHeight="1">
      <c r="B122" s="137"/>
      <c r="C122" s="148" t="s">
        <v>156</v>
      </c>
      <c r="D122" s="148" t="s">
        <v>157</v>
      </c>
      <c r="E122" s="149" t="s">
        <v>425</v>
      </c>
      <c r="F122" s="203" t="s">
        <v>426</v>
      </c>
      <c r="G122" s="203"/>
      <c r="H122" s="203"/>
      <c r="I122" s="203"/>
      <c r="J122" s="150" t="s">
        <v>160</v>
      </c>
      <c r="K122" s="151">
        <v>28.33</v>
      </c>
      <c r="L122" s="195">
        <v>0</v>
      </c>
      <c r="M122" s="195"/>
      <c r="N122" s="195">
        <f t="shared" si="0"/>
        <v>0</v>
      </c>
      <c r="O122" s="194"/>
      <c r="P122" s="194"/>
      <c r="Q122" s="194"/>
      <c r="R122" s="142"/>
      <c r="T122" s="143" t="s">
        <v>5</v>
      </c>
      <c r="U122" s="40" t="s">
        <v>37</v>
      </c>
      <c r="V122" s="144">
        <v>0</v>
      </c>
      <c r="W122" s="144">
        <f t="shared" si="1"/>
        <v>0</v>
      </c>
      <c r="X122" s="144">
        <v>1</v>
      </c>
      <c r="Y122" s="144">
        <f t="shared" si="2"/>
        <v>28.33</v>
      </c>
      <c r="Z122" s="144">
        <v>0</v>
      </c>
      <c r="AA122" s="145">
        <f t="shared" si="3"/>
        <v>0</v>
      </c>
      <c r="AR122" s="18" t="s">
        <v>161</v>
      </c>
      <c r="AT122" s="18" t="s">
        <v>157</v>
      </c>
      <c r="AU122" s="18" t="s">
        <v>140</v>
      </c>
      <c r="AY122" s="18" t="s">
        <v>134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8" t="s">
        <v>80</v>
      </c>
      <c r="BK122" s="147">
        <f t="shared" si="9"/>
        <v>0</v>
      </c>
      <c r="BL122" s="18" t="s">
        <v>139</v>
      </c>
      <c r="BM122" s="18" t="s">
        <v>427</v>
      </c>
    </row>
    <row r="123" spans="2:65" s="9" customFormat="1" ht="29.85" customHeight="1">
      <c r="B123" s="126"/>
      <c r="C123" s="127"/>
      <c r="D123" s="136" t="s">
        <v>112</v>
      </c>
      <c r="E123" s="136"/>
      <c r="F123" s="136"/>
      <c r="G123" s="136"/>
      <c r="H123" s="136"/>
      <c r="I123" s="136"/>
      <c r="J123" s="136"/>
      <c r="K123" s="136"/>
      <c r="L123" s="136"/>
      <c r="M123" s="136"/>
      <c r="N123" s="196">
        <f>BK123</f>
        <v>0</v>
      </c>
      <c r="O123" s="197"/>
      <c r="P123" s="197"/>
      <c r="Q123" s="197"/>
      <c r="R123" s="129"/>
      <c r="T123" s="130"/>
      <c r="U123" s="127"/>
      <c r="V123" s="127"/>
      <c r="W123" s="131">
        <f>SUM(W124:W126)</f>
        <v>168.46800000000002</v>
      </c>
      <c r="X123" s="127"/>
      <c r="Y123" s="131">
        <f>SUM(Y124:Y126)</f>
        <v>71.354984999999999</v>
      </c>
      <c r="Z123" s="127"/>
      <c r="AA123" s="132">
        <f>SUM(AA124:AA126)</f>
        <v>0</v>
      </c>
      <c r="AR123" s="133" t="s">
        <v>80</v>
      </c>
      <c r="AT123" s="134" t="s">
        <v>71</v>
      </c>
      <c r="AU123" s="134" t="s">
        <v>80</v>
      </c>
      <c r="AY123" s="133" t="s">
        <v>134</v>
      </c>
      <c r="BK123" s="135">
        <f>SUM(BK124:BK126)</f>
        <v>0</v>
      </c>
    </row>
    <row r="124" spans="2:65" s="1" customFormat="1" ht="38.25" customHeight="1">
      <c r="B124" s="137"/>
      <c r="C124" s="138" t="s">
        <v>163</v>
      </c>
      <c r="D124" s="138" t="s">
        <v>135</v>
      </c>
      <c r="E124" s="139" t="s">
        <v>428</v>
      </c>
      <c r="F124" s="202" t="s">
        <v>429</v>
      </c>
      <c r="G124" s="202"/>
      <c r="H124" s="202"/>
      <c r="I124" s="202"/>
      <c r="J124" s="140" t="s">
        <v>166</v>
      </c>
      <c r="K124" s="141">
        <v>151.5</v>
      </c>
      <c r="L124" s="194">
        <v>0</v>
      </c>
      <c r="M124" s="194"/>
      <c r="N124" s="194">
        <f>ROUND(L124*K124,3)</f>
        <v>0</v>
      </c>
      <c r="O124" s="194"/>
      <c r="P124" s="194"/>
      <c r="Q124" s="194"/>
      <c r="R124" s="142"/>
      <c r="T124" s="143" t="s">
        <v>5</v>
      </c>
      <c r="U124" s="40" t="s">
        <v>37</v>
      </c>
      <c r="V124" s="144">
        <v>1.2999999999999999E-2</v>
      </c>
      <c r="W124" s="144">
        <f>V124*K124</f>
        <v>1.9694999999999998</v>
      </c>
      <c r="X124" s="144">
        <v>0.22264</v>
      </c>
      <c r="Y124" s="144">
        <f>X124*K124</f>
        <v>33.729959999999998</v>
      </c>
      <c r="Z124" s="144">
        <v>0</v>
      </c>
      <c r="AA124" s="145">
        <f>Z124*K124</f>
        <v>0</v>
      </c>
      <c r="AR124" s="18" t="s">
        <v>139</v>
      </c>
      <c r="AT124" s="18" t="s">
        <v>135</v>
      </c>
      <c r="AU124" s="18" t="s">
        <v>140</v>
      </c>
      <c r="AY124" s="18" t="s">
        <v>134</v>
      </c>
      <c r="BE124" s="146">
        <f>IF(U124="základná",N124,0)</f>
        <v>0</v>
      </c>
      <c r="BF124" s="146">
        <f>IF(U124="znížená",N124,0)</f>
        <v>0</v>
      </c>
      <c r="BG124" s="146">
        <f>IF(U124="zákl. prenesená",N124,0)</f>
        <v>0</v>
      </c>
      <c r="BH124" s="146">
        <f>IF(U124="zníž. prenesená",N124,0)</f>
        <v>0</v>
      </c>
      <c r="BI124" s="146">
        <f>IF(U124="nulová",N124,0)</f>
        <v>0</v>
      </c>
      <c r="BJ124" s="18" t="s">
        <v>80</v>
      </c>
      <c r="BK124" s="147">
        <f>ROUND(L124*K124,3)</f>
        <v>0</v>
      </c>
      <c r="BL124" s="18" t="s">
        <v>139</v>
      </c>
      <c r="BM124" s="18" t="s">
        <v>430</v>
      </c>
    </row>
    <row r="125" spans="2:65" s="1" customFormat="1" ht="38.25" customHeight="1">
      <c r="B125" s="137"/>
      <c r="C125" s="138" t="s">
        <v>161</v>
      </c>
      <c r="D125" s="138" t="s">
        <v>135</v>
      </c>
      <c r="E125" s="139" t="s">
        <v>431</v>
      </c>
      <c r="F125" s="202" t="s">
        <v>432</v>
      </c>
      <c r="G125" s="202"/>
      <c r="H125" s="202"/>
      <c r="I125" s="202"/>
      <c r="J125" s="140" t="s">
        <v>166</v>
      </c>
      <c r="K125" s="141">
        <v>151.5</v>
      </c>
      <c r="L125" s="194">
        <v>0</v>
      </c>
      <c r="M125" s="194"/>
      <c r="N125" s="194">
        <f>ROUND(L125*K125,3)</f>
        <v>0</v>
      </c>
      <c r="O125" s="194"/>
      <c r="P125" s="194"/>
      <c r="Q125" s="194"/>
      <c r="R125" s="142"/>
      <c r="T125" s="143" t="s">
        <v>5</v>
      </c>
      <c r="U125" s="40" t="s">
        <v>37</v>
      </c>
      <c r="V125" s="144">
        <v>1.099</v>
      </c>
      <c r="W125" s="144">
        <f>V125*K125</f>
        <v>166.49850000000001</v>
      </c>
      <c r="X125" s="144">
        <v>0.112</v>
      </c>
      <c r="Y125" s="144">
        <f>X125*K125</f>
        <v>16.968</v>
      </c>
      <c r="Z125" s="144">
        <v>0</v>
      </c>
      <c r="AA125" s="145">
        <f>Z125*K125</f>
        <v>0</v>
      </c>
      <c r="AR125" s="18" t="s">
        <v>139</v>
      </c>
      <c r="AT125" s="18" t="s">
        <v>135</v>
      </c>
      <c r="AU125" s="18" t="s">
        <v>140</v>
      </c>
      <c r="AY125" s="18" t="s">
        <v>134</v>
      </c>
      <c r="BE125" s="146">
        <f>IF(U125="základná",N125,0)</f>
        <v>0</v>
      </c>
      <c r="BF125" s="146">
        <f>IF(U125="znížená",N125,0)</f>
        <v>0</v>
      </c>
      <c r="BG125" s="146">
        <f>IF(U125="zákl. prenesená",N125,0)</f>
        <v>0</v>
      </c>
      <c r="BH125" s="146">
        <f>IF(U125="zníž. prenesená",N125,0)</f>
        <v>0</v>
      </c>
      <c r="BI125" s="146">
        <f>IF(U125="nulová",N125,0)</f>
        <v>0</v>
      </c>
      <c r="BJ125" s="18" t="s">
        <v>80</v>
      </c>
      <c r="BK125" s="147">
        <f>ROUND(L125*K125,3)</f>
        <v>0</v>
      </c>
      <c r="BL125" s="18" t="s">
        <v>139</v>
      </c>
      <c r="BM125" s="18" t="s">
        <v>433</v>
      </c>
    </row>
    <row r="126" spans="2:65" s="1" customFormat="1" ht="25.5" customHeight="1">
      <c r="B126" s="137"/>
      <c r="C126" s="148" t="s">
        <v>171</v>
      </c>
      <c r="D126" s="148" t="s">
        <v>157</v>
      </c>
      <c r="E126" s="149" t="s">
        <v>434</v>
      </c>
      <c r="F126" s="203" t="s">
        <v>435</v>
      </c>
      <c r="G126" s="203"/>
      <c r="H126" s="203"/>
      <c r="I126" s="203"/>
      <c r="J126" s="150" t="s">
        <v>166</v>
      </c>
      <c r="K126" s="151">
        <v>153.01499999999999</v>
      </c>
      <c r="L126" s="195">
        <v>0</v>
      </c>
      <c r="M126" s="195"/>
      <c r="N126" s="195">
        <f>ROUND(L126*K126,3)</f>
        <v>0</v>
      </c>
      <c r="O126" s="194"/>
      <c r="P126" s="194"/>
      <c r="Q126" s="194"/>
      <c r="R126" s="142"/>
      <c r="T126" s="143" t="s">
        <v>5</v>
      </c>
      <c r="U126" s="40" t="s">
        <v>37</v>
      </c>
      <c r="V126" s="144">
        <v>0</v>
      </c>
      <c r="W126" s="144">
        <f>V126*K126</f>
        <v>0</v>
      </c>
      <c r="X126" s="144">
        <v>0.13500000000000001</v>
      </c>
      <c r="Y126" s="144">
        <f>X126*K126</f>
        <v>20.657025000000001</v>
      </c>
      <c r="Z126" s="144">
        <v>0</v>
      </c>
      <c r="AA126" s="145">
        <f>Z126*K126</f>
        <v>0</v>
      </c>
      <c r="AR126" s="18" t="s">
        <v>161</v>
      </c>
      <c r="AT126" s="18" t="s">
        <v>157</v>
      </c>
      <c r="AU126" s="18" t="s">
        <v>140</v>
      </c>
      <c r="AY126" s="18" t="s">
        <v>134</v>
      </c>
      <c r="BE126" s="146">
        <f>IF(U126="základná",N126,0)</f>
        <v>0</v>
      </c>
      <c r="BF126" s="146">
        <f>IF(U126="znížená",N126,0)</f>
        <v>0</v>
      </c>
      <c r="BG126" s="146">
        <f>IF(U126="zákl. prenesená",N126,0)</f>
        <v>0</v>
      </c>
      <c r="BH126" s="146">
        <f>IF(U126="zníž. prenesená",N126,0)</f>
        <v>0</v>
      </c>
      <c r="BI126" s="146">
        <f>IF(U126="nulová",N126,0)</f>
        <v>0</v>
      </c>
      <c r="BJ126" s="18" t="s">
        <v>80</v>
      </c>
      <c r="BK126" s="147">
        <f>ROUND(L126*K126,3)</f>
        <v>0</v>
      </c>
      <c r="BL126" s="18" t="s">
        <v>139</v>
      </c>
      <c r="BM126" s="18" t="s">
        <v>436</v>
      </c>
    </row>
    <row r="127" spans="2:65" s="9" customFormat="1" ht="29.85" customHeight="1">
      <c r="B127" s="126"/>
      <c r="C127" s="127"/>
      <c r="D127" s="136" t="s">
        <v>113</v>
      </c>
      <c r="E127" s="136"/>
      <c r="F127" s="136"/>
      <c r="G127" s="136"/>
      <c r="H127" s="136"/>
      <c r="I127" s="136"/>
      <c r="J127" s="136"/>
      <c r="K127" s="136"/>
      <c r="L127" s="136"/>
      <c r="M127" s="136"/>
      <c r="N127" s="196">
        <f>BK127</f>
        <v>0</v>
      </c>
      <c r="O127" s="197"/>
      <c r="P127" s="197"/>
      <c r="Q127" s="197"/>
      <c r="R127" s="129"/>
      <c r="T127" s="130"/>
      <c r="U127" s="127"/>
      <c r="V127" s="127"/>
      <c r="W127" s="131">
        <f>SUM(W128:W132)</f>
        <v>25.12848</v>
      </c>
      <c r="X127" s="127"/>
      <c r="Y127" s="131">
        <f>SUM(Y128:Y132)</f>
        <v>26.460244599999996</v>
      </c>
      <c r="Z127" s="127"/>
      <c r="AA127" s="132">
        <f>SUM(AA128:AA132)</f>
        <v>0</v>
      </c>
      <c r="AR127" s="133" t="s">
        <v>80</v>
      </c>
      <c r="AT127" s="134" t="s">
        <v>71</v>
      </c>
      <c r="AU127" s="134" t="s">
        <v>80</v>
      </c>
      <c r="AY127" s="133" t="s">
        <v>134</v>
      </c>
      <c r="BK127" s="135">
        <f>SUM(BK128:BK132)</f>
        <v>0</v>
      </c>
    </row>
    <row r="128" spans="2:65" s="1" customFormat="1" ht="38.25" customHeight="1">
      <c r="B128" s="137"/>
      <c r="C128" s="138" t="s">
        <v>176</v>
      </c>
      <c r="D128" s="138" t="s">
        <v>135</v>
      </c>
      <c r="E128" s="139" t="s">
        <v>370</v>
      </c>
      <c r="F128" s="202" t="s">
        <v>371</v>
      </c>
      <c r="G128" s="202"/>
      <c r="H128" s="202"/>
      <c r="I128" s="202"/>
      <c r="J128" s="140" t="s">
        <v>174</v>
      </c>
      <c r="K128" s="141">
        <v>91.91</v>
      </c>
      <c r="L128" s="194">
        <v>0</v>
      </c>
      <c r="M128" s="194"/>
      <c r="N128" s="194">
        <f>ROUND(L128*K128,3)</f>
        <v>0</v>
      </c>
      <c r="O128" s="194"/>
      <c r="P128" s="194"/>
      <c r="Q128" s="194"/>
      <c r="R128" s="142"/>
      <c r="T128" s="143" t="s">
        <v>5</v>
      </c>
      <c r="U128" s="40" t="s">
        <v>37</v>
      </c>
      <c r="V128" s="144">
        <v>0.20399999999999999</v>
      </c>
      <c r="W128" s="144">
        <f>V128*K128</f>
        <v>18.749639999999999</v>
      </c>
      <c r="X128" s="144">
        <v>0.12662000000000001</v>
      </c>
      <c r="Y128" s="144">
        <f>X128*K128</f>
        <v>11.6376442</v>
      </c>
      <c r="Z128" s="144">
        <v>0</v>
      </c>
      <c r="AA128" s="145">
        <f>Z128*K128</f>
        <v>0</v>
      </c>
      <c r="AR128" s="18" t="s">
        <v>139</v>
      </c>
      <c r="AT128" s="18" t="s">
        <v>135</v>
      </c>
      <c r="AU128" s="18" t="s">
        <v>140</v>
      </c>
      <c r="AY128" s="18" t="s">
        <v>134</v>
      </c>
      <c r="BE128" s="146">
        <f>IF(U128="základná",N128,0)</f>
        <v>0</v>
      </c>
      <c r="BF128" s="146">
        <f>IF(U128="znížená",N128,0)</f>
        <v>0</v>
      </c>
      <c r="BG128" s="146">
        <f>IF(U128="zákl. prenesená",N128,0)</f>
        <v>0</v>
      </c>
      <c r="BH128" s="146">
        <f>IF(U128="zníž. prenesená",N128,0)</f>
        <v>0</v>
      </c>
      <c r="BI128" s="146">
        <f>IF(U128="nulová",N128,0)</f>
        <v>0</v>
      </c>
      <c r="BJ128" s="18" t="s">
        <v>80</v>
      </c>
      <c r="BK128" s="147">
        <f>ROUND(L128*K128,3)</f>
        <v>0</v>
      </c>
      <c r="BL128" s="18" t="s">
        <v>139</v>
      </c>
      <c r="BM128" s="18" t="s">
        <v>437</v>
      </c>
    </row>
    <row r="129" spans="2:65" s="1" customFormat="1" ht="25.5" customHeight="1">
      <c r="B129" s="137"/>
      <c r="C129" s="148" t="s">
        <v>180</v>
      </c>
      <c r="D129" s="148" t="s">
        <v>157</v>
      </c>
      <c r="E129" s="149" t="s">
        <v>373</v>
      </c>
      <c r="F129" s="203" t="s">
        <v>374</v>
      </c>
      <c r="G129" s="203"/>
      <c r="H129" s="203"/>
      <c r="I129" s="203"/>
      <c r="J129" s="150" t="s">
        <v>199</v>
      </c>
      <c r="K129" s="151">
        <v>92.828999999999994</v>
      </c>
      <c r="L129" s="195">
        <v>0</v>
      </c>
      <c r="M129" s="195"/>
      <c r="N129" s="195">
        <f>ROUND(L129*K129,3)</f>
        <v>0</v>
      </c>
      <c r="O129" s="194"/>
      <c r="P129" s="194"/>
      <c r="Q129" s="194"/>
      <c r="R129" s="142"/>
      <c r="T129" s="143" t="s">
        <v>5</v>
      </c>
      <c r="U129" s="40" t="s">
        <v>37</v>
      </c>
      <c r="V129" s="144">
        <v>0</v>
      </c>
      <c r="W129" s="144">
        <f>V129*K129</f>
        <v>0</v>
      </c>
      <c r="X129" s="144">
        <v>4.8000000000000001E-2</v>
      </c>
      <c r="Y129" s="144">
        <f>X129*K129</f>
        <v>4.4557919999999998</v>
      </c>
      <c r="Z129" s="144">
        <v>0</v>
      </c>
      <c r="AA129" s="145">
        <f>Z129*K129</f>
        <v>0</v>
      </c>
      <c r="AR129" s="18" t="s">
        <v>161</v>
      </c>
      <c r="AT129" s="18" t="s">
        <v>157</v>
      </c>
      <c r="AU129" s="18" t="s">
        <v>140</v>
      </c>
      <c r="AY129" s="18" t="s">
        <v>134</v>
      </c>
      <c r="BE129" s="146">
        <f>IF(U129="základná",N129,0)</f>
        <v>0</v>
      </c>
      <c r="BF129" s="146">
        <f>IF(U129="znížená",N129,0)</f>
        <v>0</v>
      </c>
      <c r="BG129" s="146">
        <f>IF(U129="zákl. prenesená",N129,0)</f>
        <v>0</v>
      </c>
      <c r="BH129" s="146">
        <f>IF(U129="zníž. prenesená",N129,0)</f>
        <v>0</v>
      </c>
      <c r="BI129" s="146">
        <f>IF(U129="nulová",N129,0)</f>
        <v>0</v>
      </c>
      <c r="BJ129" s="18" t="s">
        <v>80</v>
      </c>
      <c r="BK129" s="147">
        <f>ROUND(L129*K129,3)</f>
        <v>0</v>
      </c>
      <c r="BL129" s="18" t="s">
        <v>139</v>
      </c>
      <c r="BM129" s="18" t="s">
        <v>438</v>
      </c>
    </row>
    <row r="130" spans="2:65" s="1" customFormat="1" ht="25.5" customHeight="1">
      <c r="B130" s="137"/>
      <c r="C130" s="138" t="s">
        <v>184</v>
      </c>
      <c r="D130" s="138" t="s">
        <v>135</v>
      </c>
      <c r="E130" s="139" t="s">
        <v>376</v>
      </c>
      <c r="F130" s="202" t="s">
        <v>377</v>
      </c>
      <c r="G130" s="202"/>
      <c r="H130" s="202"/>
      <c r="I130" s="202"/>
      <c r="J130" s="140" t="s">
        <v>138</v>
      </c>
      <c r="K130" s="141">
        <v>4.68</v>
      </c>
      <c r="L130" s="194">
        <v>0</v>
      </c>
      <c r="M130" s="194"/>
      <c r="N130" s="194">
        <f>ROUND(L130*K130,3)</f>
        <v>0</v>
      </c>
      <c r="O130" s="194"/>
      <c r="P130" s="194"/>
      <c r="Q130" s="194"/>
      <c r="R130" s="142"/>
      <c r="T130" s="143" t="s">
        <v>5</v>
      </c>
      <c r="U130" s="40" t="s">
        <v>37</v>
      </c>
      <c r="V130" s="144">
        <v>1.363</v>
      </c>
      <c r="W130" s="144">
        <f>V130*K130</f>
        <v>6.3788399999999994</v>
      </c>
      <c r="X130" s="144">
        <v>2.2151299999999998</v>
      </c>
      <c r="Y130" s="144">
        <f>X130*K130</f>
        <v>10.366808399999998</v>
      </c>
      <c r="Z130" s="144">
        <v>0</v>
      </c>
      <c r="AA130" s="145">
        <f>Z130*K130</f>
        <v>0</v>
      </c>
      <c r="AR130" s="18" t="s">
        <v>139</v>
      </c>
      <c r="AT130" s="18" t="s">
        <v>135</v>
      </c>
      <c r="AU130" s="18" t="s">
        <v>140</v>
      </c>
      <c r="AY130" s="18" t="s">
        <v>134</v>
      </c>
      <c r="BE130" s="146">
        <f>IF(U130="základná",N130,0)</f>
        <v>0</v>
      </c>
      <c r="BF130" s="146">
        <f>IF(U130="znížená",N130,0)</f>
        <v>0</v>
      </c>
      <c r="BG130" s="146">
        <f>IF(U130="zákl. prenesená",N130,0)</f>
        <v>0</v>
      </c>
      <c r="BH130" s="146">
        <f>IF(U130="zníž. prenesená",N130,0)</f>
        <v>0</v>
      </c>
      <c r="BI130" s="146">
        <f>IF(U130="nulová",N130,0)</f>
        <v>0</v>
      </c>
      <c r="BJ130" s="18" t="s">
        <v>80</v>
      </c>
      <c r="BK130" s="147">
        <f>ROUND(L130*K130,3)</f>
        <v>0</v>
      </c>
      <c r="BL130" s="18" t="s">
        <v>139</v>
      </c>
      <c r="BM130" s="18" t="s">
        <v>439</v>
      </c>
    </row>
    <row r="131" spans="2:65" s="1" customFormat="1" ht="38.25" customHeight="1">
      <c r="B131" s="137"/>
      <c r="C131" s="138" t="s">
        <v>188</v>
      </c>
      <c r="D131" s="138" t="s">
        <v>135</v>
      </c>
      <c r="E131" s="139" t="s">
        <v>440</v>
      </c>
      <c r="F131" s="202" t="s">
        <v>441</v>
      </c>
      <c r="G131" s="202"/>
      <c r="H131" s="202"/>
      <c r="I131" s="202"/>
      <c r="J131" s="140" t="s">
        <v>199</v>
      </c>
      <c r="K131" s="141">
        <v>1</v>
      </c>
      <c r="L131" s="194">
        <v>0</v>
      </c>
      <c r="M131" s="194"/>
      <c r="N131" s="194">
        <f>ROUND(L131*K131,3)</f>
        <v>0</v>
      </c>
      <c r="O131" s="194"/>
      <c r="P131" s="194"/>
      <c r="Q131" s="194"/>
      <c r="R131" s="142"/>
      <c r="T131" s="143" t="s">
        <v>5</v>
      </c>
      <c r="U131" s="40" t="s">
        <v>37</v>
      </c>
      <c r="V131" s="144">
        <v>0</v>
      </c>
      <c r="W131" s="144">
        <f>V131*K131</f>
        <v>0</v>
      </c>
      <c r="X131" s="144">
        <v>0</v>
      </c>
      <c r="Y131" s="144">
        <f>X131*K131</f>
        <v>0</v>
      </c>
      <c r="Z131" s="144">
        <v>0</v>
      </c>
      <c r="AA131" s="145">
        <f>Z131*K131</f>
        <v>0</v>
      </c>
      <c r="AR131" s="18" t="s">
        <v>139</v>
      </c>
      <c r="AT131" s="18" t="s">
        <v>135</v>
      </c>
      <c r="AU131" s="18" t="s">
        <v>140</v>
      </c>
      <c r="AY131" s="18" t="s">
        <v>134</v>
      </c>
      <c r="BE131" s="146">
        <f>IF(U131="základná",N131,0)</f>
        <v>0</v>
      </c>
      <c r="BF131" s="146">
        <f>IF(U131="znížená",N131,0)</f>
        <v>0</v>
      </c>
      <c r="BG131" s="146">
        <f>IF(U131="zákl. prenesená",N131,0)</f>
        <v>0</v>
      </c>
      <c r="BH131" s="146">
        <f>IF(U131="zníž. prenesená",N131,0)</f>
        <v>0</v>
      </c>
      <c r="BI131" s="146">
        <f>IF(U131="nulová",N131,0)</f>
        <v>0</v>
      </c>
      <c r="BJ131" s="18" t="s">
        <v>80</v>
      </c>
      <c r="BK131" s="147">
        <f>ROUND(L131*K131,3)</f>
        <v>0</v>
      </c>
      <c r="BL131" s="18" t="s">
        <v>139</v>
      </c>
      <c r="BM131" s="18" t="s">
        <v>442</v>
      </c>
    </row>
    <row r="132" spans="2:65" s="1" customFormat="1" ht="25.5" customHeight="1">
      <c r="B132" s="137"/>
      <c r="C132" s="148" t="s">
        <v>192</v>
      </c>
      <c r="D132" s="148" t="s">
        <v>157</v>
      </c>
      <c r="E132" s="149" t="s">
        <v>443</v>
      </c>
      <c r="F132" s="203" t="s">
        <v>444</v>
      </c>
      <c r="G132" s="203"/>
      <c r="H132" s="203"/>
      <c r="I132" s="203"/>
      <c r="J132" s="150" t="s">
        <v>199</v>
      </c>
      <c r="K132" s="151">
        <v>1</v>
      </c>
      <c r="L132" s="195">
        <v>0</v>
      </c>
      <c r="M132" s="195"/>
      <c r="N132" s="195">
        <f>ROUND(L132*K132,3)</f>
        <v>0</v>
      </c>
      <c r="O132" s="194"/>
      <c r="P132" s="194"/>
      <c r="Q132" s="194"/>
      <c r="R132" s="142"/>
      <c r="T132" s="143" t="s">
        <v>5</v>
      </c>
      <c r="U132" s="40" t="s">
        <v>37</v>
      </c>
      <c r="V132" s="144">
        <v>0</v>
      </c>
      <c r="W132" s="144">
        <f>V132*K132</f>
        <v>0</v>
      </c>
      <c r="X132" s="144">
        <v>0</v>
      </c>
      <c r="Y132" s="144">
        <f>X132*K132</f>
        <v>0</v>
      </c>
      <c r="Z132" s="144">
        <v>0</v>
      </c>
      <c r="AA132" s="145">
        <f>Z132*K132</f>
        <v>0</v>
      </c>
      <c r="AR132" s="18" t="s">
        <v>161</v>
      </c>
      <c r="AT132" s="18" t="s">
        <v>157</v>
      </c>
      <c r="AU132" s="18" t="s">
        <v>140</v>
      </c>
      <c r="AY132" s="18" t="s">
        <v>134</v>
      </c>
      <c r="BE132" s="146">
        <f>IF(U132="základná",N132,0)</f>
        <v>0</v>
      </c>
      <c r="BF132" s="146">
        <f>IF(U132="znížená",N132,0)</f>
        <v>0</v>
      </c>
      <c r="BG132" s="146">
        <f>IF(U132="zákl. prenesená",N132,0)</f>
        <v>0</v>
      </c>
      <c r="BH132" s="146">
        <f>IF(U132="zníž. prenesená",N132,0)</f>
        <v>0</v>
      </c>
      <c r="BI132" s="146">
        <f>IF(U132="nulová",N132,0)</f>
        <v>0</v>
      </c>
      <c r="BJ132" s="18" t="s">
        <v>80</v>
      </c>
      <c r="BK132" s="147">
        <f>ROUND(L132*K132,3)</f>
        <v>0</v>
      </c>
      <c r="BL132" s="18" t="s">
        <v>139</v>
      </c>
      <c r="BM132" s="18" t="s">
        <v>445</v>
      </c>
    </row>
    <row r="133" spans="2:65" s="9" customFormat="1" ht="29.85" customHeight="1">
      <c r="B133" s="126"/>
      <c r="C133" s="127"/>
      <c r="D133" s="136" t="s">
        <v>114</v>
      </c>
      <c r="E133" s="136"/>
      <c r="F133" s="136"/>
      <c r="G133" s="136"/>
      <c r="H133" s="136"/>
      <c r="I133" s="136"/>
      <c r="J133" s="136"/>
      <c r="K133" s="136"/>
      <c r="L133" s="136"/>
      <c r="M133" s="136"/>
      <c r="N133" s="196">
        <f>BK133</f>
        <v>0</v>
      </c>
      <c r="O133" s="197"/>
      <c r="P133" s="197"/>
      <c r="Q133" s="197"/>
      <c r="R133" s="129"/>
      <c r="T133" s="130"/>
      <c r="U133" s="127"/>
      <c r="V133" s="127"/>
      <c r="W133" s="131">
        <f>W134</f>
        <v>17.765955000000002</v>
      </c>
      <c r="X133" s="127"/>
      <c r="Y133" s="131">
        <f>Y134</f>
        <v>0</v>
      </c>
      <c r="Z133" s="127"/>
      <c r="AA133" s="132">
        <f>AA134</f>
        <v>0</v>
      </c>
      <c r="AR133" s="133" t="s">
        <v>80</v>
      </c>
      <c r="AT133" s="134" t="s">
        <v>71</v>
      </c>
      <c r="AU133" s="134" t="s">
        <v>80</v>
      </c>
      <c r="AY133" s="133" t="s">
        <v>134</v>
      </c>
      <c r="BK133" s="135">
        <f>BK134</f>
        <v>0</v>
      </c>
    </row>
    <row r="134" spans="2:65" s="1" customFormat="1" ht="38.25" customHeight="1">
      <c r="B134" s="137"/>
      <c r="C134" s="138" t="s">
        <v>196</v>
      </c>
      <c r="D134" s="138" t="s">
        <v>135</v>
      </c>
      <c r="E134" s="139" t="s">
        <v>275</v>
      </c>
      <c r="F134" s="202" t="s">
        <v>276</v>
      </c>
      <c r="G134" s="202"/>
      <c r="H134" s="202"/>
      <c r="I134" s="202"/>
      <c r="J134" s="140" t="s">
        <v>160</v>
      </c>
      <c r="K134" s="141">
        <v>172.48500000000001</v>
      </c>
      <c r="L134" s="194">
        <v>0</v>
      </c>
      <c r="M134" s="194"/>
      <c r="N134" s="194">
        <f>ROUND(L134*K134,3)</f>
        <v>0</v>
      </c>
      <c r="O134" s="194"/>
      <c r="P134" s="194"/>
      <c r="Q134" s="194"/>
      <c r="R134" s="142"/>
      <c r="T134" s="143" t="s">
        <v>5</v>
      </c>
      <c r="U134" s="152" t="s">
        <v>37</v>
      </c>
      <c r="V134" s="153">
        <v>0.10299999999999999</v>
      </c>
      <c r="W134" s="153">
        <f>V134*K134</f>
        <v>17.765955000000002</v>
      </c>
      <c r="X134" s="153">
        <v>0</v>
      </c>
      <c r="Y134" s="153">
        <f>X134*K134</f>
        <v>0</v>
      </c>
      <c r="Z134" s="153">
        <v>0</v>
      </c>
      <c r="AA134" s="154">
        <f>Z134*K134</f>
        <v>0</v>
      </c>
      <c r="AR134" s="18" t="s">
        <v>139</v>
      </c>
      <c r="AT134" s="18" t="s">
        <v>135</v>
      </c>
      <c r="AU134" s="18" t="s">
        <v>140</v>
      </c>
      <c r="AY134" s="18" t="s">
        <v>134</v>
      </c>
      <c r="BE134" s="146">
        <f>IF(U134="základná",N134,0)</f>
        <v>0</v>
      </c>
      <c r="BF134" s="146">
        <f>IF(U134="znížená",N134,0)</f>
        <v>0</v>
      </c>
      <c r="BG134" s="146">
        <f>IF(U134="zákl. prenesená",N134,0)</f>
        <v>0</v>
      </c>
      <c r="BH134" s="146">
        <f>IF(U134="zníž. prenesená",N134,0)</f>
        <v>0</v>
      </c>
      <c r="BI134" s="146">
        <f>IF(U134="nulová",N134,0)</f>
        <v>0</v>
      </c>
      <c r="BJ134" s="18" t="s">
        <v>80</v>
      </c>
      <c r="BK134" s="147">
        <f>ROUND(L134*K134,3)</f>
        <v>0</v>
      </c>
      <c r="BL134" s="18" t="s">
        <v>139</v>
      </c>
      <c r="BM134" s="18" t="s">
        <v>446</v>
      </c>
    </row>
    <row r="135" spans="2:65" s="1" customFormat="1" ht="6.9" customHeight="1">
      <c r="B135" s="55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7"/>
    </row>
  </sheetData>
  <mergeCells count="106">
    <mergeCell ref="F134:I134"/>
    <mergeCell ref="F131:I131"/>
    <mergeCell ref="F132:I132"/>
    <mergeCell ref="L134:M134"/>
    <mergeCell ref="N134:Q134"/>
    <mergeCell ref="N133:Q133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H34:J34"/>
    <mergeCell ref="M34:P34"/>
    <mergeCell ref="H35:J35"/>
    <mergeCell ref="M35:P35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H36:J36"/>
    <mergeCell ref="M36:P36"/>
    <mergeCell ref="L38:P38"/>
    <mergeCell ref="C76:Q76"/>
    <mergeCell ref="F79:P79"/>
    <mergeCell ref="F78:P78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5:Q95"/>
    <mergeCell ref="L97:Q97"/>
    <mergeCell ref="C103:Q103"/>
    <mergeCell ref="F105:P105"/>
    <mergeCell ref="F106:P106"/>
    <mergeCell ref="M108:P108"/>
    <mergeCell ref="M110:Q110"/>
    <mergeCell ref="M111:Q111"/>
    <mergeCell ref="F113:I113"/>
    <mergeCell ref="L113:M113"/>
    <mergeCell ref="N113:Q113"/>
    <mergeCell ref="N114:Q114"/>
    <mergeCell ref="N115:Q115"/>
    <mergeCell ref="N116:Q116"/>
    <mergeCell ref="F117:I117"/>
    <mergeCell ref="F119:I119"/>
    <mergeCell ref="L117:M117"/>
    <mergeCell ref="N117:Q117"/>
    <mergeCell ref="F118:I118"/>
    <mergeCell ref="L118:M118"/>
    <mergeCell ref="N118:Q118"/>
    <mergeCell ref="L119:M119"/>
    <mergeCell ref="N119:Q119"/>
    <mergeCell ref="F120:I120"/>
    <mergeCell ref="F122:I122"/>
    <mergeCell ref="F121:I121"/>
    <mergeCell ref="L120:M120"/>
    <mergeCell ref="N120:Q120"/>
    <mergeCell ref="L121:M121"/>
    <mergeCell ref="N121:Q121"/>
    <mergeCell ref="L122:M122"/>
    <mergeCell ref="N122:Q122"/>
    <mergeCell ref="N123:Q123"/>
    <mergeCell ref="F124:I124"/>
    <mergeCell ref="F126:I126"/>
    <mergeCell ref="L124:M124"/>
    <mergeCell ref="N124:Q124"/>
    <mergeCell ref="F125:I125"/>
    <mergeCell ref="L125:M125"/>
    <mergeCell ref="N125:Q125"/>
    <mergeCell ref="L126:M126"/>
    <mergeCell ref="N126:Q126"/>
    <mergeCell ref="L131:M131"/>
    <mergeCell ref="N131:Q131"/>
    <mergeCell ref="L132:M132"/>
    <mergeCell ref="N132:Q132"/>
    <mergeCell ref="N127:Q127"/>
    <mergeCell ref="F128:I128"/>
    <mergeCell ref="F130:I130"/>
    <mergeCell ref="L128:M128"/>
    <mergeCell ref="N128:Q128"/>
    <mergeCell ref="F129:I129"/>
    <mergeCell ref="L129:M129"/>
    <mergeCell ref="N129:Q129"/>
    <mergeCell ref="L130:M130"/>
    <mergeCell ref="N130:Q130"/>
  </mergeCells>
  <hyperlinks>
    <hyperlink ref="F1:G1" location="C2" display="1) Krycí list rozpočtu"/>
    <hyperlink ref="H1:K1" location="C86" display="2) Rekapitulácia rozpočtu"/>
    <hyperlink ref="L1" location="C113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32"/>
  <sheetViews>
    <sheetView showGridLines="0" workbookViewId="0">
      <pane ySplit="1" topLeftCell="A2" activePane="bottomLeft" state="frozen"/>
      <selection pane="bottomLeft" activeCell="AD119" sqref="AD119"/>
    </sheetView>
  </sheetViews>
  <sheetFormatPr defaultRowHeight="12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7" width="11.140625" customWidth="1"/>
    <col min="8" max="8" width="12.42578125" customWidth="1"/>
    <col min="9" max="9" width="7" customWidth="1"/>
    <col min="10" max="10" width="5.140625" customWidth="1"/>
    <col min="11" max="11" width="11.42578125" customWidth="1"/>
    <col min="12" max="12" width="12" customWidth="1"/>
    <col min="13" max="14" width="6" customWidth="1"/>
    <col min="15" max="15" width="2" customWidth="1"/>
    <col min="16" max="16" width="12.42578125" customWidth="1"/>
    <col min="17" max="17" width="4.140625" customWidth="1"/>
    <col min="18" max="18" width="1.7109375" customWidth="1"/>
    <col min="19" max="19" width="8.140625" customWidth="1"/>
    <col min="20" max="20" width="29.7109375" hidden="1" customWidth="1"/>
    <col min="21" max="21" width="16.28515625" hidden="1" customWidth="1"/>
    <col min="22" max="22" width="12.28515625" hidden="1" customWidth="1"/>
    <col min="23" max="23" width="16.28515625" hidden="1" customWidth="1"/>
    <col min="24" max="24" width="12.140625" hidden="1" customWidth="1"/>
    <col min="25" max="25" width="15" hidden="1" customWidth="1"/>
    <col min="26" max="26" width="11" hidden="1" customWidth="1"/>
    <col min="27" max="27" width="15" hidden="1" customWidth="1"/>
    <col min="28" max="28" width="16.28515625" hidden="1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66" ht="21.75" customHeight="1">
      <c r="A1" s="101"/>
      <c r="B1" s="11"/>
      <c r="C1" s="11"/>
      <c r="D1" s="12" t="s">
        <v>1</v>
      </c>
      <c r="E1" s="11"/>
      <c r="F1" s="13" t="s">
        <v>95</v>
      </c>
      <c r="G1" s="13"/>
      <c r="H1" s="227" t="s">
        <v>96</v>
      </c>
      <c r="I1" s="227"/>
      <c r="J1" s="227"/>
      <c r="K1" s="227"/>
      <c r="L1" s="13" t="s">
        <v>97</v>
      </c>
      <c r="M1" s="11"/>
      <c r="N1" s="11"/>
      <c r="O1" s="12" t="s">
        <v>98</v>
      </c>
      <c r="P1" s="11"/>
      <c r="Q1" s="11"/>
      <c r="R1" s="11"/>
      <c r="S1" s="13" t="s">
        <v>99</v>
      </c>
      <c r="T1" s="13"/>
      <c r="U1" s="101"/>
      <c r="V1" s="101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ht="36.9" customHeight="1">
      <c r="C2" s="190" t="s">
        <v>7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S2" s="182" t="s">
        <v>8</v>
      </c>
      <c r="T2" s="183"/>
      <c r="U2" s="183"/>
      <c r="V2" s="183"/>
      <c r="W2" s="183"/>
      <c r="X2" s="183"/>
      <c r="Y2" s="183"/>
      <c r="Z2" s="183"/>
      <c r="AA2" s="183"/>
      <c r="AB2" s="183"/>
      <c r="AC2" s="183"/>
      <c r="AT2" s="18" t="s">
        <v>90</v>
      </c>
    </row>
    <row r="3" spans="1:66" ht="6.9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AT3" s="18" t="s">
        <v>72</v>
      </c>
    </row>
    <row r="4" spans="1:66" ht="36.9" customHeight="1">
      <c r="B4" s="22"/>
      <c r="C4" s="176" t="s">
        <v>100</v>
      </c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23"/>
      <c r="T4" s="17" t="s">
        <v>12</v>
      </c>
      <c r="AT4" s="18" t="s">
        <v>6</v>
      </c>
    </row>
    <row r="5" spans="1:66" ht="6.9" customHeight="1">
      <c r="B5" s="2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3"/>
    </row>
    <row r="6" spans="1:66" ht="25.35" customHeight="1">
      <c r="B6" s="22"/>
      <c r="C6" s="24"/>
      <c r="D6" s="28" t="s">
        <v>15</v>
      </c>
      <c r="E6" s="24"/>
      <c r="F6" s="220" t="str">
        <f>'Rekapitulácia stavby'!K6</f>
        <v>Rekonštrukcia viacúčelového športového areálu v Brusne</v>
      </c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4"/>
      <c r="R6" s="23"/>
    </row>
    <row r="7" spans="1:66" s="1" customFormat="1" ht="32.85" customHeight="1">
      <c r="B7" s="31"/>
      <c r="C7" s="32"/>
      <c r="D7" s="27" t="s">
        <v>101</v>
      </c>
      <c r="E7" s="32"/>
      <c r="F7" s="193" t="s">
        <v>447</v>
      </c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32"/>
      <c r="R7" s="33"/>
    </row>
    <row r="8" spans="1:66" s="1" customFormat="1" ht="14.4" customHeight="1">
      <c r="B8" s="31"/>
      <c r="C8" s="32"/>
      <c r="D8" s="28" t="s">
        <v>16</v>
      </c>
      <c r="E8" s="32"/>
      <c r="F8" s="26" t="s">
        <v>5</v>
      </c>
      <c r="G8" s="32"/>
      <c r="H8" s="32"/>
      <c r="I8" s="32"/>
      <c r="J8" s="32"/>
      <c r="K8" s="32"/>
      <c r="L8" s="32"/>
      <c r="M8" s="28" t="s">
        <v>17</v>
      </c>
      <c r="N8" s="32"/>
      <c r="O8" s="26" t="s">
        <v>5</v>
      </c>
      <c r="P8" s="32"/>
      <c r="Q8" s="32"/>
      <c r="R8" s="33"/>
    </row>
    <row r="9" spans="1:66" s="1" customFormat="1" ht="14.4" customHeight="1">
      <c r="B9" s="31"/>
      <c r="C9" s="32"/>
      <c r="D9" s="28" t="s">
        <v>18</v>
      </c>
      <c r="E9" s="32"/>
      <c r="F9" s="26" t="s">
        <v>19</v>
      </c>
      <c r="G9" s="32"/>
      <c r="H9" s="32"/>
      <c r="I9" s="32"/>
      <c r="J9" s="32"/>
      <c r="K9" s="32"/>
      <c r="L9" s="32"/>
      <c r="M9" s="28" t="s">
        <v>20</v>
      </c>
      <c r="N9" s="32"/>
      <c r="O9" s="206">
        <f>'Rekapitulácia stavby'!AN8</f>
        <v>44576</v>
      </c>
      <c r="P9" s="206"/>
      <c r="Q9" s="32"/>
      <c r="R9" s="33"/>
    </row>
    <row r="10" spans="1:66" s="1" customFormat="1" ht="10.95" customHeight="1">
      <c r="B10" s="31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3"/>
    </row>
    <row r="11" spans="1:66" s="1" customFormat="1" ht="14.4" customHeight="1">
      <c r="B11" s="31"/>
      <c r="C11" s="32"/>
      <c r="D11" s="28" t="s">
        <v>21</v>
      </c>
      <c r="E11" s="32"/>
      <c r="F11" s="32"/>
      <c r="G11" s="32"/>
      <c r="H11" s="32"/>
      <c r="I11" s="32"/>
      <c r="J11" s="32"/>
      <c r="K11" s="32"/>
      <c r="L11" s="32"/>
      <c r="M11" s="28" t="s">
        <v>22</v>
      </c>
      <c r="N11" s="32"/>
      <c r="O11" s="192" t="str">
        <f>IF('Rekapitulácia stavby'!AN10="","",'Rekapitulácia stavby'!AN10)</f>
        <v/>
      </c>
      <c r="P11" s="192"/>
      <c r="Q11" s="32"/>
      <c r="R11" s="33"/>
    </row>
    <row r="12" spans="1:66" s="1" customFormat="1" ht="18" customHeight="1">
      <c r="B12" s="31"/>
      <c r="C12" s="32"/>
      <c r="D12" s="32"/>
      <c r="E12" s="26" t="str">
        <f>IF('Rekapitulácia stavby'!K10="","",'Rekapitulácia stavby'!K10)</f>
        <v>Obec BRUSNO</v>
      </c>
      <c r="F12" s="32"/>
      <c r="G12" s="32"/>
      <c r="H12" s="32"/>
      <c r="I12" s="32"/>
      <c r="J12" s="32"/>
      <c r="K12" s="32"/>
      <c r="L12" s="32"/>
      <c r="M12" s="28" t="s">
        <v>24</v>
      </c>
      <c r="N12" s="32"/>
      <c r="O12" s="192" t="str">
        <f>IF('Rekapitulácia stavby'!AN11="","",'Rekapitulácia stavby'!AN11)</f>
        <v/>
      </c>
      <c r="P12" s="192"/>
      <c r="Q12" s="32"/>
      <c r="R12" s="33"/>
    </row>
    <row r="13" spans="1:66" s="1" customFormat="1" ht="6.9" customHeight="1">
      <c r="B13" s="31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66" s="1" customFormat="1" ht="14.4" customHeight="1">
      <c r="B14" s="31"/>
      <c r="C14" s="32"/>
      <c r="D14" s="28" t="s">
        <v>25</v>
      </c>
      <c r="E14" s="32"/>
      <c r="F14" s="32"/>
      <c r="G14" s="32"/>
      <c r="H14" s="32"/>
      <c r="I14" s="32"/>
      <c r="J14" s="32"/>
      <c r="K14" s="32"/>
      <c r="L14" s="32"/>
      <c r="M14" s="28" t="s">
        <v>22</v>
      </c>
      <c r="N14" s="32"/>
      <c r="O14" s="192" t="str">
        <f>IF('Rekapitulácia stavby'!AN13="","",'Rekapitulácia stavby'!AN13)</f>
        <v/>
      </c>
      <c r="P14" s="192"/>
      <c r="Q14" s="32"/>
      <c r="R14" s="33"/>
    </row>
    <row r="15" spans="1:66" s="1" customFormat="1" ht="18" customHeight="1">
      <c r="B15" s="31"/>
      <c r="C15" s="32"/>
      <c r="D15" s="32"/>
      <c r="E15" s="26" t="str">
        <f>IF('Rekapitulácia stavby'!E14="","",'Rekapitulácia stavby'!E14)</f>
        <v xml:space="preserve"> </v>
      </c>
      <c r="F15" s="32"/>
      <c r="G15" s="32"/>
      <c r="H15" s="32"/>
      <c r="I15" s="32"/>
      <c r="J15" s="32"/>
      <c r="K15" s="32"/>
      <c r="L15" s="32"/>
      <c r="M15" s="28" t="s">
        <v>24</v>
      </c>
      <c r="N15" s="32"/>
      <c r="O15" s="192" t="str">
        <f>IF('Rekapitulácia stavby'!AN14="","",'Rekapitulácia stavby'!AN14)</f>
        <v/>
      </c>
      <c r="P15" s="192"/>
      <c r="Q15" s="32"/>
      <c r="R15" s="33"/>
    </row>
    <row r="16" spans="1:66" s="1" customFormat="1" ht="6.9" customHeight="1">
      <c r="B16" s="31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/>
    </row>
    <row r="17" spans="2:18" s="1" customFormat="1" ht="14.4" customHeight="1">
      <c r="B17" s="31"/>
      <c r="C17" s="32"/>
      <c r="D17" s="28" t="s">
        <v>27</v>
      </c>
      <c r="E17" s="32"/>
      <c r="F17" s="32"/>
      <c r="G17" s="32"/>
      <c r="H17" s="32"/>
      <c r="I17" s="32"/>
      <c r="J17" s="32"/>
      <c r="K17" s="32"/>
      <c r="L17" s="32"/>
      <c r="M17" s="28" t="s">
        <v>22</v>
      </c>
      <c r="N17" s="32"/>
      <c r="O17" s="192" t="str">
        <f>IF('Rekapitulácia stavby'!AN16="","",'Rekapitulácia stavby'!AN16)</f>
        <v/>
      </c>
      <c r="P17" s="192"/>
      <c r="Q17" s="32"/>
      <c r="R17" s="33"/>
    </row>
    <row r="18" spans="2:18" s="1" customFormat="1" ht="18" customHeight="1">
      <c r="B18" s="31"/>
      <c r="C18" s="32"/>
      <c r="D18" s="32"/>
      <c r="E18" s="26" t="str">
        <f>IF('Rekapitulácia stavby'!K16="","",'Rekapitulácia stavby'!K16)</f>
        <v>ArchitektiSKA, s.r.o.</v>
      </c>
      <c r="F18" s="32"/>
      <c r="G18" s="32"/>
      <c r="H18" s="32"/>
      <c r="I18" s="32"/>
      <c r="J18" s="32"/>
      <c r="K18" s="32"/>
      <c r="L18" s="32"/>
      <c r="M18" s="28" t="s">
        <v>24</v>
      </c>
      <c r="N18" s="32"/>
      <c r="O18" s="192" t="str">
        <f>IF('Rekapitulácia stavby'!AN17="","",'Rekapitulácia stavby'!AN17)</f>
        <v/>
      </c>
      <c r="P18" s="192"/>
      <c r="Q18" s="32"/>
      <c r="R18" s="33"/>
    </row>
    <row r="19" spans="2:18" s="1" customFormat="1" ht="6.9" customHeight="1">
      <c r="B19" s="31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2:18" s="1" customFormat="1" ht="14.4" customHeight="1">
      <c r="B20" s="31"/>
      <c r="C20" s="32"/>
      <c r="D20" s="28" t="s">
        <v>31</v>
      </c>
      <c r="E20" s="32"/>
      <c r="F20" s="32"/>
      <c r="G20" s="32"/>
      <c r="H20" s="32"/>
      <c r="I20" s="32"/>
      <c r="J20" s="32"/>
      <c r="K20" s="32"/>
      <c r="L20" s="32"/>
      <c r="M20" s="28" t="s">
        <v>22</v>
      </c>
      <c r="N20" s="32"/>
      <c r="O20" s="192" t="str">
        <f>IF('Rekapitulácia stavby'!AN19="","",'Rekapitulácia stavby'!AN19)</f>
        <v/>
      </c>
      <c r="P20" s="192"/>
      <c r="Q20" s="32"/>
      <c r="R20" s="33"/>
    </row>
    <row r="21" spans="2:18" s="1" customFormat="1" ht="18" customHeight="1">
      <c r="B21" s="31"/>
      <c r="C21" s="32"/>
      <c r="D21" s="32"/>
      <c r="E21" s="26" t="str">
        <f>IF('Rekapitulácia stavby'!E20="","",'Rekapitulácia stavby'!E20)</f>
        <v xml:space="preserve"> </v>
      </c>
      <c r="F21" s="32"/>
      <c r="G21" s="32"/>
      <c r="H21" s="32"/>
      <c r="I21" s="32"/>
      <c r="J21" s="32"/>
      <c r="K21" s="32"/>
      <c r="L21" s="32"/>
      <c r="M21" s="28" t="s">
        <v>24</v>
      </c>
      <c r="N21" s="32"/>
      <c r="O21" s="192" t="str">
        <f>IF('Rekapitulácia stavby'!AN20="","",'Rekapitulácia stavby'!AN20)</f>
        <v/>
      </c>
      <c r="P21" s="192"/>
      <c r="Q21" s="32"/>
      <c r="R21" s="33"/>
    </row>
    <row r="22" spans="2:18" s="1" customFormat="1" ht="6.9" customHeight="1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3"/>
    </row>
    <row r="23" spans="2:18" s="1" customFormat="1" ht="14.4" customHeight="1">
      <c r="B23" s="31"/>
      <c r="C23" s="32"/>
      <c r="D23" s="28" t="s">
        <v>32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3"/>
    </row>
    <row r="24" spans="2:18" s="1" customFormat="1" ht="16.5" customHeight="1">
      <c r="B24" s="31"/>
      <c r="C24" s="32"/>
      <c r="D24" s="32"/>
      <c r="E24" s="185" t="s">
        <v>5</v>
      </c>
      <c r="F24" s="185"/>
      <c r="G24" s="185"/>
      <c r="H24" s="185"/>
      <c r="I24" s="185"/>
      <c r="J24" s="185"/>
      <c r="K24" s="185"/>
      <c r="L24" s="185"/>
      <c r="M24" s="32"/>
      <c r="N24" s="32"/>
      <c r="O24" s="32"/>
      <c r="P24" s="32"/>
      <c r="Q24" s="32"/>
      <c r="R24" s="33"/>
    </row>
    <row r="25" spans="2:18" s="1" customFormat="1" ht="6.9" customHeight="1">
      <c r="B25" s="31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3"/>
    </row>
    <row r="26" spans="2:18" s="1" customFormat="1" ht="6.9" customHeight="1">
      <c r="B26" s="31"/>
      <c r="C26" s="32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32"/>
      <c r="R26" s="33"/>
    </row>
    <row r="27" spans="2:18" s="1" customFormat="1" ht="14.4" customHeight="1">
      <c r="B27" s="31"/>
      <c r="C27" s="32"/>
      <c r="D27" s="102" t="s">
        <v>103</v>
      </c>
      <c r="E27" s="32"/>
      <c r="F27" s="32"/>
      <c r="G27" s="32"/>
      <c r="H27" s="32"/>
      <c r="I27" s="32"/>
      <c r="J27" s="32"/>
      <c r="K27" s="32"/>
      <c r="L27" s="32"/>
      <c r="M27" s="186">
        <f>N88</f>
        <v>0</v>
      </c>
      <c r="N27" s="186"/>
      <c r="O27" s="186"/>
      <c r="P27" s="186"/>
      <c r="Q27" s="32"/>
      <c r="R27" s="33"/>
    </row>
    <row r="28" spans="2:18" s="1" customFormat="1" ht="14.4" customHeight="1">
      <c r="B28" s="31"/>
      <c r="C28" s="32"/>
      <c r="D28" s="30" t="s">
        <v>104</v>
      </c>
      <c r="E28" s="32"/>
      <c r="F28" s="32"/>
      <c r="G28" s="32"/>
      <c r="H28" s="32"/>
      <c r="I28" s="32"/>
      <c r="J28" s="32"/>
      <c r="K28" s="32"/>
      <c r="L28" s="32"/>
      <c r="M28" s="186">
        <f>N94</f>
        <v>0</v>
      </c>
      <c r="N28" s="186"/>
      <c r="O28" s="186"/>
      <c r="P28" s="186"/>
      <c r="Q28" s="32"/>
      <c r="R28" s="33"/>
    </row>
    <row r="29" spans="2:18" s="1" customFormat="1" ht="6.9" customHeight="1"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/>
    </row>
    <row r="30" spans="2:18" s="1" customFormat="1" ht="25.35" customHeight="1">
      <c r="B30" s="31"/>
      <c r="C30" s="32"/>
      <c r="D30" s="103" t="s">
        <v>35</v>
      </c>
      <c r="E30" s="32"/>
      <c r="F30" s="32"/>
      <c r="G30" s="32"/>
      <c r="H30" s="32"/>
      <c r="I30" s="32"/>
      <c r="J30" s="32"/>
      <c r="K30" s="32"/>
      <c r="L30" s="32"/>
      <c r="M30" s="228">
        <f>ROUND(M27+M28,2)</f>
        <v>0</v>
      </c>
      <c r="N30" s="219"/>
      <c r="O30" s="219"/>
      <c r="P30" s="219"/>
      <c r="Q30" s="32"/>
      <c r="R30" s="33"/>
    </row>
    <row r="31" spans="2:18" s="1" customFormat="1" ht="6.9" customHeight="1">
      <c r="B31" s="31"/>
      <c r="C31" s="32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32"/>
      <c r="R31" s="33"/>
    </row>
    <row r="32" spans="2:18" s="1" customFormat="1" ht="14.4" customHeight="1">
      <c r="B32" s="31"/>
      <c r="C32" s="32"/>
      <c r="D32" s="38" t="s">
        <v>36</v>
      </c>
      <c r="E32" s="38" t="s">
        <v>37</v>
      </c>
      <c r="F32" s="39">
        <v>0.2</v>
      </c>
      <c r="G32" s="104" t="s">
        <v>38</v>
      </c>
      <c r="H32" s="224">
        <f>ROUND((SUM(BE94:BE95)+SUM(BE113:BE131)), 2)</f>
        <v>0</v>
      </c>
      <c r="I32" s="219"/>
      <c r="J32" s="219"/>
      <c r="K32" s="32"/>
      <c r="L32" s="32"/>
      <c r="M32" s="224">
        <f>ROUND(ROUND((SUM(BE94:BE95)+SUM(BE113:BE131)), 2)*F32, 2)</f>
        <v>0</v>
      </c>
      <c r="N32" s="219"/>
      <c r="O32" s="219"/>
      <c r="P32" s="219"/>
      <c r="Q32" s="32"/>
      <c r="R32" s="33"/>
    </row>
    <row r="33" spans="2:18" s="1" customFormat="1" ht="14.4" customHeight="1">
      <c r="B33" s="31"/>
      <c r="C33" s="32"/>
      <c r="D33" s="32"/>
      <c r="E33" s="38" t="s">
        <v>39</v>
      </c>
      <c r="F33" s="39">
        <v>0.2</v>
      </c>
      <c r="G33" s="104" t="s">
        <v>38</v>
      </c>
      <c r="H33" s="224">
        <f>ROUND((SUM(BF94:BF95)+SUM(BF113:BF131)), 2)</f>
        <v>0</v>
      </c>
      <c r="I33" s="219"/>
      <c r="J33" s="219"/>
      <c r="K33" s="32"/>
      <c r="L33" s="32"/>
      <c r="M33" s="224">
        <f>ROUND(ROUND((SUM(BF94:BF95)+SUM(BF113:BF131)), 2)*F33, 2)</f>
        <v>0</v>
      </c>
      <c r="N33" s="219"/>
      <c r="O33" s="219"/>
      <c r="P33" s="219"/>
      <c r="Q33" s="32"/>
      <c r="R33" s="33"/>
    </row>
    <row r="34" spans="2:18" s="1" customFormat="1" ht="14.4" hidden="1" customHeight="1">
      <c r="B34" s="31"/>
      <c r="C34" s="32"/>
      <c r="D34" s="32"/>
      <c r="E34" s="38" t="s">
        <v>40</v>
      </c>
      <c r="F34" s="39">
        <v>0.2</v>
      </c>
      <c r="G34" s="104" t="s">
        <v>38</v>
      </c>
      <c r="H34" s="224">
        <f>ROUND((SUM(BG94:BG95)+SUM(BG113:BG131)), 2)</f>
        <v>0</v>
      </c>
      <c r="I34" s="219"/>
      <c r="J34" s="219"/>
      <c r="K34" s="32"/>
      <c r="L34" s="32"/>
      <c r="M34" s="224">
        <v>0</v>
      </c>
      <c r="N34" s="219"/>
      <c r="O34" s="219"/>
      <c r="P34" s="219"/>
      <c r="Q34" s="32"/>
      <c r="R34" s="33"/>
    </row>
    <row r="35" spans="2:18" s="1" customFormat="1" ht="14.4" hidden="1" customHeight="1">
      <c r="B35" s="31"/>
      <c r="C35" s="32"/>
      <c r="D35" s="32"/>
      <c r="E35" s="38" t="s">
        <v>41</v>
      </c>
      <c r="F35" s="39">
        <v>0.2</v>
      </c>
      <c r="G35" s="104" t="s">
        <v>38</v>
      </c>
      <c r="H35" s="224">
        <f>ROUND((SUM(BH94:BH95)+SUM(BH113:BH131)), 2)</f>
        <v>0</v>
      </c>
      <c r="I35" s="219"/>
      <c r="J35" s="219"/>
      <c r="K35" s="32"/>
      <c r="L35" s="32"/>
      <c r="M35" s="224">
        <v>0</v>
      </c>
      <c r="N35" s="219"/>
      <c r="O35" s="219"/>
      <c r="P35" s="219"/>
      <c r="Q35" s="32"/>
      <c r="R35" s="33"/>
    </row>
    <row r="36" spans="2:18" s="1" customFormat="1" ht="14.4" hidden="1" customHeight="1">
      <c r="B36" s="31"/>
      <c r="C36" s="32"/>
      <c r="D36" s="32"/>
      <c r="E36" s="38" t="s">
        <v>42</v>
      </c>
      <c r="F36" s="39">
        <v>0</v>
      </c>
      <c r="G36" s="104" t="s">
        <v>38</v>
      </c>
      <c r="H36" s="224">
        <f>ROUND((SUM(BI94:BI95)+SUM(BI113:BI131)), 2)</f>
        <v>0</v>
      </c>
      <c r="I36" s="219"/>
      <c r="J36" s="219"/>
      <c r="K36" s="32"/>
      <c r="L36" s="32"/>
      <c r="M36" s="224">
        <v>0</v>
      </c>
      <c r="N36" s="219"/>
      <c r="O36" s="219"/>
      <c r="P36" s="219"/>
      <c r="Q36" s="32"/>
      <c r="R36" s="33"/>
    </row>
    <row r="37" spans="2:18" s="1" customFormat="1" ht="6.9" customHeight="1">
      <c r="B37" s="31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/>
    </row>
    <row r="38" spans="2:18" s="1" customFormat="1" ht="25.35" customHeight="1">
      <c r="B38" s="31"/>
      <c r="C38" s="100"/>
      <c r="D38" s="105" t="s">
        <v>43</v>
      </c>
      <c r="E38" s="71"/>
      <c r="F38" s="71"/>
      <c r="G38" s="106" t="s">
        <v>44</v>
      </c>
      <c r="H38" s="107" t="s">
        <v>45</v>
      </c>
      <c r="I38" s="71"/>
      <c r="J38" s="71"/>
      <c r="K38" s="71"/>
      <c r="L38" s="225">
        <f>SUM(M30:M36)</f>
        <v>0</v>
      </c>
      <c r="M38" s="225"/>
      <c r="N38" s="225"/>
      <c r="O38" s="225"/>
      <c r="P38" s="226"/>
      <c r="Q38" s="100"/>
      <c r="R38" s="33"/>
    </row>
    <row r="39" spans="2:18" s="1" customFormat="1" ht="14.4" customHeight="1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3"/>
    </row>
    <row r="40" spans="2:18" s="1" customFormat="1" ht="14.4" customHeight="1"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3"/>
    </row>
    <row r="41" spans="2:18">
      <c r="B41" s="22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</row>
    <row r="42" spans="2:18">
      <c r="B42" s="22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3"/>
    </row>
    <row r="43" spans="2:18">
      <c r="B43" s="22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3"/>
    </row>
    <row r="44" spans="2:18">
      <c r="B44" s="22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3"/>
    </row>
    <row r="45" spans="2:18">
      <c r="B45" s="22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3"/>
    </row>
    <row r="46" spans="2:18">
      <c r="B46" s="22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3"/>
    </row>
    <row r="47" spans="2:18">
      <c r="B47" s="22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3"/>
    </row>
    <row r="48" spans="2:18">
      <c r="B48" s="22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3"/>
    </row>
    <row r="49" spans="2:18">
      <c r="B49" s="22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3"/>
    </row>
    <row r="50" spans="2:18" s="1" customFormat="1" ht="14.4">
      <c r="B50" s="31"/>
      <c r="C50" s="32"/>
      <c r="D50" s="46" t="s">
        <v>46</v>
      </c>
      <c r="E50" s="47"/>
      <c r="F50" s="47"/>
      <c r="G50" s="47"/>
      <c r="H50" s="48"/>
      <c r="I50" s="32"/>
      <c r="J50" s="46" t="s">
        <v>47</v>
      </c>
      <c r="K50" s="47"/>
      <c r="L50" s="47"/>
      <c r="M50" s="47"/>
      <c r="N50" s="47"/>
      <c r="O50" s="47"/>
      <c r="P50" s="48"/>
      <c r="Q50" s="32"/>
      <c r="R50" s="33"/>
    </row>
    <row r="51" spans="2:18">
      <c r="B51" s="22"/>
      <c r="C51" s="24"/>
      <c r="D51" s="49"/>
      <c r="E51" s="24"/>
      <c r="F51" s="24"/>
      <c r="G51" s="24"/>
      <c r="H51" s="50"/>
      <c r="I51" s="24"/>
      <c r="J51" s="49"/>
      <c r="K51" s="24"/>
      <c r="L51" s="24"/>
      <c r="M51" s="24"/>
      <c r="N51" s="24"/>
      <c r="O51" s="24"/>
      <c r="P51" s="50"/>
      <c r="Q51" s="24"/>
      <c r="R51" s="23"/>
    </row>
    <row r="52" spans="2:18">
      <c r="B52" s="22"/>
      <c r="C52" s="24"/>
      <c r="D52" s="49"/>
      <c r="E52" s="24"/>
      <c r="F52" s="24"/>
      <c r="G52" s="24"/>
      <c r="H52" s="50"/>
      <c r="I52" s="24"/>
      <c r="J52" s="49"/>
      <c r="K52" s="24"/>
      <c r="L52" s="24"/>
      <c r="M52" s="24"/>
      <c r="N52" s="24"/>
      <c r="O52" s="24"/>
      <c r="P52" s="50"/>
      <c r="Q52" s="24"/>
      <c r="R52" s="23"/>
    </row>
    <row r="53" spans="2:18">
      <c r="B53" s="22"/>
      <c r="C53" s="24"/>
      <c r="D53" s="49"/>
      <c r="E53" s="24"/>
      <c r="F53" s="24"/>
      <c r="G53" s="24"/>
      <c r="H53" s="50"/>
      <c r="I53" s="24"/>
      <c r="J53" s="49"/>
      <c r="K53" s="24"/>
      <c r="L53" s="24"/>
      <c r="M53" s="24"/>
      <c r="N53" s="24"/>
      <c r="O53" s="24"/>
      <c r="P53" s="50"/>
      <c r="Q53" s="24"/>
      <c r="R53" s="23"/>
    </row>
    <row r="54" spans="2:18">
      <c r="B54" s="22"/>
      <c r="C54" s="24"/>
      <c r="D54" s="49"/>
      <c r="E54" s="24"/>
      <c r="F54" s="24"/>
      <c r="G54" s="24"/>
      <c r="H54" s="50"/>
      <c r="I54" s="24"/>
      <c r="J54" s="49"/>
      <c r="K54" s="24"/>
      <c r="L54" s="24"/>
      <c r="M54" s="24"/>
      <c r="N54" s="24"/>
      <c r="O54" s="24"/>
      <c r="P54" s="50"/>
      <c r="Q54" s="24"/>
      <c r="R54" s="23"/>
    </row>
    <row r="55" spans="2:18">
      <c r="B55" s="22"/>
      <c r="C55" s="24"/>
      <c r="D55" s="49"/>
      <c r="E55" s="24"/>
      <c r="F55" s="24"/>
      <c r="G55" s="24"/>
      <c r="H55" s="50"/>
      <c r="I55" s="24"/>
      <c r="J55" s="49"/>
      <c r="K55" s="24"/>
      <c r="L55" s="24"/>
      <c r="M55" s="24"/>
      <c r="N55" s="24"/>
      <c r="O55" s="24"/>
      <c r="P55" s="50"/>
      <c r="Q55" s="24"/>
      <c r="R55" s="23"/>
    </row>
    <row r="56" spans="2:18">
      <c r="B56" s="22"/>
      <c r="C56" s="24"/>
      <c r="D56" s="49"/>
      <c r="E56" s="24"/>
      <c r="F56" s="24"/>
      <c r="G56" s="24"/>
      <c r="H56" s="50"/>
      <c r="I56" s="24"/>
      <c r="J56" s="49"/>
      <c r="K56" s="24"/>
      <c r="L56" s="24"/>
      <c r="M56" s="24"/>
      <c r="N56" s="24"/>
      <c r="O56" s="24"/>
      <c r="P56" s="50"/>
      <c r="Q56" s="24"/>
      <c r="R56" s="23"/>
    </row>
    <row r="57" spans="2:18">
      <c r="B57" s="22"/>
      <c r="C57" s="24"/>
      <c r="D57" s="49"/>
      <c r="E57" s="24"/>
      <c r="F57" s="24"/>
      <c r="G57" s="24"/>
      <c r="H57" s="50"/>
      <c r="I57" s="24"/>
      <c r="J57" s="49"/>
      <c r="K57" s="24"/>
      <c r="L57" s="24"/>
      <c r="M57" s="24"/>
      <c r="N57" s="24"/>
      <c r="O57" s="24"/>
      <c r="P57" s="50"/>
      <c r="Q57" s="24"/>
      <c r="R57" s="23"/>
    </row>
    <row r="58" spans="2:18">
      <c r="B58" s="22"/>
      <c r="C58" s="24"/>
      <c r="D58" s="49"/>
      <c r="E58" s="24"/>
      <c r="F58" s="24"/>
      <c r="G58" s="24"/>
      <c r="H58" s="50"/>
      <c r="I58" s="24"/>
      <c r="J58" s="49"/>
      <c r="K58" s="24"/>
      <c r="L58" s="24"/>
      <c r="M58" s="24"/>
      <c r="N58" s="24"/>
      <c r="O58" s="24"/>
      <c r="P58" s="50"/>
      <c r="Q58" s="24"/>
      <c r="R58" s="23"/>
    </row>
    <row r="59" spans="2:18" s="1" customFormat="1" ht="14.4">
      <c r="B59" s="31"/>
      <c r="C59" s="32"/>
      <c r="D59" s="51" t="s">
        <v>48</v>
      </c>
      <c r="E59" s="52"/>
      <c r="F59" s="52"/>
      <c r="G59" s="53" t="s">
        <v>49</v>
      </c>
      <c r="H59" s="54"/>
      <c r="I59" s="32"/>
      <c r="J59" s="51" t="s">
        <v>48</v>
      </c>
      <c r="K59" s="52"/>
      <c r="L59" s="52"/>
      <c r="M59" s="52"/>
      <c r="N59" s="53" t="s">
        <v>49</v>
      </c>
      <c r="O59" s="52"/>
      <c r="P59" s="54"/>
      <c r="Q59" s="32"/>
      <c r="R59" s="33"/>
    </row>
    <row r="60" spans="2:18">
      <c r="B60" s="22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3"/>
    </row>
    <row r="61" spans="2:18" s="1" customFormat="1" ht="14.4">
      <c r="B61" s="31"/>
      <c r="C61" s="32"/>
      <c r="D61" s="46" t="s">
        <v>50</v>
      </c>
      <c r="E61" s="47"/>
      <c r="F61" s="47"/>
      <c r="G61" s="47"/>
      <c r="H61" s="48"/>
      <c r="I61" s="32"/>
      <c r="J61" s="46" t="s">
        <v>51</v>
      </c>
      <c r="K61" s="47"/>
      <c r="L61" s="47"/>
      <c r="M61" s="47"/>
      <c r="N61" s="47"/>
      <c r="O61" s="47"/>
      <c r="P61" s="48"/>
      <c r="Q61" s="32"/>
      <c r="R61" s="33"/>
    </row>
    <row r="62" spans="2:18">
      <c r="B62" s="22"/>
      <c r="C62" s="24"/>
      <c r="D62" s="49"/>
      <c r="E62" s="24"/>
      <c r="F62" s="24"/>
      <c r="G62" s="24"/>
      <c r="H62" s="50"/>
      <c r="I62" s="24"/>
      <c r="J62" s="49"/>
      <c r="K62" s="24"/>
      <c r="L62" s="24"/>
      <c r="M62" s="24"/>
      <c r="N62" s="24"/>
      <c r="O62" s="24"/>
      <c r="P62" s="50"/>
      <c r="Q62" s="24"/>
      <c r="R62" s="23"/>
    </row>
    <row r="63" spans="2:18">
      <c r="B63" s="22"/>
      <c r="C63" s="24"/>
      <c r="D63" s="49"/>
      <c r="E63" s="24"/>
      <c r="F63" s="24"/>
      <c r="G63" s="24"/>
      <c r="H63" s="50"/>
      <c r="I63" s="24"/>
      <c r="J63" s="49"/>
      <c r="K63" s="24"/>
      <c r="L63" s="24"/>
      <c r="M63" s="24"/>
      <c r="N63" s="24"/>
      <c r="O63" s="24"/>
      <c r="P63" s="50"/>
      <c r="Q63" s="24"/>
      <c r="R63" s="23"/>
    </row>
    <row r="64" spans="2:18">
      <c r="B64" s="22"/>
      <c r="C64" s="24"/>
      <c r="D64" s="49"/>
      <c r="E64" s="24"/>
      <c r="F64" s="24"/>
      <c r="G64" s="24"/>
      <c r="H64" s="50"/>
      <c r="I64" s="24"/>
      <c r="J64" s="49"/>
      <c r="K64" s="24"/>
      <c r="L64" s="24"/>
      <c r="M64" s="24"/>
      <c r="N64" s="24"/>
      <c r="O64" s="24"/>
      <c r="P64" s="50"/>
      <c r="Q64" s="24"/>
      <c r="R64" s="23"/>
    </row>
    <row r="65" spans="2:18">
      <c r="B65" s="22"/>
      <c r="C65" s="24"/>
      <c r="D65" s="49"/>
      <c r="E65" s="24"/>
      <c r="F65" s="24"/>
      <c r="G65" s="24"/>
      <c r="H65" s="50"/>
      <c r="I65" s="24"/>
      <c r="J65" s="49"/>
      <c r="K65" s="24"/>
      <c r="L65" s="24"/>
      <c r="M65" s="24"/>
      <c r="N65" s="24"/>
      <c r="O65" s="24"/>
      <c r="P65" s="50"/>
      <c r="Q65" s="24"/>
      <c r="R65" s="23"/>
    </row>
    <row r="66" spans="2:18">
      <c r="B66" s="22"/>
      <c r="C66" s="24"/>
      <c r="D66" s="49"/>
      <c r="E66" s="24"/>
      <c r="F66" s="24"/>
      <c r="G66" s="24"/>
      <c r="H66" s="50"/>
      <c r="I66" s="24"/>
      <c r="J66" s="49"/>
      <c r="K66" s="24"/>
      <c r="L66" s="24"/>
      <c r="M66" s="24"/>
      <c r="N66" s="24"/>
      <c r="O66" s="24"/>
      <c r="P66" s="50"/>
      <c r="Q66" s="24"/>
      <c r="R66" s="23"/>
    </row>
    <row r="67" spans="2:18">
      <c r="B67" s="22"/>
      <c r="C67" s="24"/>
      <c r="D67" s="49"/>
      <c r="E67" s="24"/>
      <c r="F67" s="24"/>
      <c r="G67" s="24"/>
      <c r="H67" s="50"/>
      <c r="I67" s="24"/>
      <c r="J67" s="49"/>
      <c r="K67" s="24"/>
      <c r="L67" s="24"/>
      <c r="M67" s="24"/>
      <c r="N67" s="24"/>
      <c r="O67" s="24"/>
      <c r="P67" s="50"/>
      <c r="Q67" s="24"/>
      <c r="R67" s="23"/>
    </row>
    <row r="68" spans="2:18">
      <c r="B68" s="22"/>
      <c r="C68" s="24"/>
      <c r="D68" s="49"/>
      <c r="E68" s="24"/>
      <c r="F68" s="24"/>
      <c r="G68" s="24"/>
      <c r="H68" s="50"/>
      <c r="I68" s="24"/>
      <c r="J68" s="49"/>
      <c r="K68" s="24"/>
      <c r="L68" s="24"/>
      <c r="M68" s="24"/>
      <c r="N68" s="24"/>
      <c r="O68" s="24"/>
      <c r="P68" s="50"/>
      <c r="Q68" s="24"/>
      <c r="R68" s="23"/>
    </row>
    <row r="69" spans="2:18">
      <c r="B69" s="22"/>
      <c r="C69" s="24"/>
      <c r="D69" s="49"/>
      <c r="E69" s="24"/>
      <c r="F69" s="24"/>
      <c r="G69" s="24"/>
      <c r="H69" s="50"/>
      <c r="I69" s="24"/>
      <c r="J69" s="49"/>
      <c r="K69" s="24"/>
      <c r="L69" s="24"/>
      <c r="M69" s="24"/>
      <c r="N69" s="24"/>
      <c r="O69" s="24"/>
      <c r="P69" s="50"/>
      <c r="Q69" s="24"/>
      <c r="R69" s="23"/>
    </row>
    <row r="70" spans="2:18" s="1" customFormat="1" ht="14.4">
      <c r="B70" s="31"/>
      <c r="C70" s="32"/>
      <c r="D70" s="51" t="s">
        <v>48</v>
      </c>
      <c r="E70" s="52"/>
      <c r="F70" s="52"/>
      <c r="G70" s="53" t="s">
        <v>49</v>
      </c>
      <c r="H70" s="54"/>
      <c r="I70" s="32"/>
      <c r="J70" s="51" t="s">
        <v>48</v>
      </c>
      <c r="K70" s="52"/>
      <c r="L70" s="52"/>
      <c r="M70" s="52"/>
      <c r="N70" s="53" t="s">
        <v>49</v>
      </c>
      <c r="O70" s="52"/>
      <c r="P70" s="54"/>
      <c r="Q70" s="32"/>
      <c r="R70" s="33"/>
    </row>
    <row r="71" spans="2:18" s="1" customFormat="1" ht="14.4" customHeight="1">
      <c r="B71" s="55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7"/>
    </row>
    <row r="75" spans="2:18" s="1" customFormat="1" ht="6.9" customHeight="1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60"/>
    </row>
    <row r="76" spans="2:18" s="1" customFormat="1" ht="36.9" customHeight="1">
      <c r="B76" s="31"/>
      <c r="C76" s="176" t="s">
        <v>105</v>
      </c>
      <c r="D76" s="177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33"/>
    </row>
    <row r="77" spans="2:18" s="1" customFormat="1" ht="6.9" customHeight="1"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3"/>
    </row>
    <row r="78" spans="2:18" s="1" customFormat="1" ht="30" customHeight="1">
      <c r="B78" s="31"/>
      <c r="C78" s="28" t="s">
        <v>15</v>
      </c>
      <c r="D78" s="32"/>
      <c r="E78" s="32"/>
      <c r="F78" s="220" t="str">
        <f>F6</f>
        <v>Rekonštrukcia viacúčelového športového areálu v Brusne</v>
      </c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32"/>
      <c r="R78" s="33"/>
    </row>
    <row r="79" spans="2:18" s="1" customFormat="1" ht="36.9" customHeight="1">
      <c r="B79" s="31"/>
      <c r="C79" s="65" t="s">
        <v>101</v>
      </c>
      <c r="D79" s="32"/>
      <c r="E79" s="32"/>
      <c r="F79" s="178" t="str">
        <f>F7</f>
        <v xml:space="preserve">SO-04 - Oplotenie </v>
      </c>
      <c r="G79" s="219"/>
      <c r="H79" s="219"/>
      <c r="I79" s="219"/>
      <c r="J79" s="219"/>
      <c r="K79" s="219"/>
      <c r="L79" s="219"/>
      <c r="M79" s="219"/>
      <c r="N79" s="219"/>
      <c r="O79" s="219"/>
      <c r="P79" s="219"/>
      <c r="Q79" s="32"/>
      <c r="R79" s="33"/>
    </row>
    <row r="80" spans="2:18" s="1" customFormat="1" ht="6.9" customHeight="1"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3"/>
    </row>
    <row r="81" spans="2:47" s="1" customFormat="1" ht="18" customHeight="1">
      <c r="B81" s="31"/>
      <c r="C81" s="28" t="s">
        <v>18</v>
      </c>
      <c r="D81" s="32"/>
      <c r="E81" s="32"/>
      <c r="F81" s="26" t="str">
        <f>F9</f>
        <v>Brusno</v>
      </c>
      <c r="G81" s="32"/>
      <c r="H81" s="32"/>
      <c r="I81" s="32"/>
      <c r="J81" s="32"/>
      <c r="K81" s="28" t="s">
        <v>20</v>
      </c>
      <c r="L81" s="32"/>
      <c r="M81" s="206">
        <f>IF(O9="","",O9)</f>
        <v>44576</v>
      </c>
      <c r="N81" s="206"/>
      <c r="O81" s="206"/>
      <c r="P81" s="206"/>
      <c r="Q81" s="32"/>
      <c r="R81" s="33"/>
    </row>
    <row r="82" spans="2:47" s="1" customFormat="1" ht="6.9" customHeight="1"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3"/>
    </row>
    <row r="83" spans="2:47" s="1" customFormat="1" ht="13.2">
      <c r="B83" s="31"/>
      <c r="C83" s="28" t="s">
        <v>21</v>
      </c>
      <c r="D83" s="32"/>
      <c r="E83" s="32"/>
      <c r="F83" s="26" t="str">
        <f>E12</f>
        <v>Obec BRUSNO</v>
      </c>
      <c r="G83" s="32"/>
      <c r="H83" s="32"/>
      <c r="I83" s="32"/>
      <c r="J83" s="32"/>
      <c r="K83" s="28" t="s">
        <v>27</v>
      </c>
      <c r="L83" s="32"/>
      <c r="M83" s="192" t="str">
        <f>E18</f>
        <v>ArchitektiSKA, s.r.o.</v>
      </c>
      <c r="N83" s="192"/>
      <c r="O83" s="192"/>
      <c r="P83" s="192"/>
      <c r="Q83" s="192"/>
      <c r="R83" s="33"/>
    </row>
    <row r="84" spans="2:47" s="1" customFormat="1" ht="14.4" customHeight="1">
      <c r="B84" s="31"/>
      <c r="C84" s="28" t="s">
        <v>25</v>
      </c>
      <c r="D84" s="32"/>
      <c r="E84" s="32"/>
      <c r="F84" s="26" t="str">
        <f>IF(E15="","",E15)</f>
        <v xml:space="preserve"> </v>
      </c>
      <c r="G84" s="32"/>
      <c r="H84" s="32"/>
      <c r="I84" s="32"/>
      <c r="J84" s="32"/>
      <c r="K84" s="28" t="s">
        <v>31</v>
      </c>
      <c r="L84" s="32"/>
      <c r="M84" s="192" t="str">
        <f>E21</f>
        <v xml:space="preserve"> </v>
      </c>
      <c r="N84" s="192"/>
      <c r="O84" s="192"/>
      <c r="P84" s="192"/>
      <c r="Q84" s="192"/>
      <c r="R84" s="33"/>
    </row>
    <row r="85" spans="2:47" s="1" customFormat="1" ht="10.35" customHeight="1"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/>
    </row>
    <row r="86" spans="2:47" s="1" customFormat="1" ht="29.25" customHeight="1">
      <c r="B86" s="31"/>
      <c r="C86" s="222" t="s">
        <v>106</v>
      </c>
      <c r="D86" s="223"/>
      <c r="E86" s="223"/>
      <c r="F86" s="223"/>
      <c r="G86" s="223"/>
      <c r="H86" s="100"/>
      <c r="I86" s="100"/>
      <c r="J86" s="100"/>
      <c r="K86" s="100"/>
      <c r="L86" s="100"/>
      <c r="M86" s="100"/>
      <c r="N86" s="222" t="s">
        <v>107</v>
      </c>
      <c r="O86" s="223"/>
      <c r="P86" s="223"/>
      <c r="Q86" s="223"/>
      <c r="R86" s="33"/>
    </row>
    <row r="87" spans="2:47" s="1" customFormat="1" ht="10.35" customHeight="1"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/>
    </row>
    <row r="88" spans="2:47" s="1" customFormat="1" ht="29.25" customHeight="1">
      <c r="B88" s="31"/>
      <c r="C88" s="108" t="s">
        <v>108</v>
      </c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160">
        <f>N113</f>
        <v>0</v>
      </c>
      <c r="O88" s="217"/>
      <c r="P88" s="217"/>
      <c r="Q88" s="217"/>
      <c r="R88" s="33"/>
      <c r="AU88" s="18" t="s">
        <v>109</v>
      </c>
    </row>
    <row r="89" spans="2:47" s="6" customFormat="1" ht="24.9" customHeight="1">
      <c r="B89" s="109"/>
      <c r="C89" s="110"/>
      <c r="D89" s="111" t="s">
        <v>110</v>
      </c>
      <c r="E89" s="110"/>
      <c r="F89" s="110"/>
      <c r="G89" s="110"/>
      <c r="H89" s="110"/>
      <c r="I89" s="110"/>
      <c r="J89" s="110"/>
      <c r="K89" s="110"/>
      <c r="L89" s="110"/>
      <c r="M89" s="110"/>
      <c r="N89" s="215">
        <f>N114</f>
        <v>0</v>
      </c>
      <c r="O89" s="216"/>
      <c r="P89" s="216"/>
      <c r="Q89" s="216"/>
      <c r="R89" s="112"/>
    </row>
    <row r="90" spans="2:47" s="7" customFormat="1" ht="19.95" customHeight="1">
      <c r="B90" s="113"/>
      <c r="C90" s="114"/>
      <c r="D90" s="115" t="s">
        <v>114</v>
      </c>
      <c r="E90" s="114"/>
      <c r="F90" s="114"/>
      <c r="G90" s="114"/>
      <c r="H90" s="114"/>
      <c r="I90" s="114"/>
      <c r="J90" s="114"/>
      <c r="K90" s="114"/>
      <c r="L90" s="114"/>
      <c r="M90" s="114"/>
      <c r="N90" s="213">
        <f>N115</f>
        <v>0</v>
      </c>
      <c r="O90" s="214"/>
      <c r="P90" s="214"/>
      <c r="Q90" s="214"/>
      <c r="R90" s="116"/>
    </row>
    <row r="91" spans="2:47" s="6" customFormat="1" ht="24.9" customHeight="1">
      <c r="B91" s="109"/>
      <c r="C91" s="110"/>
      <c r="D91" s="111" t="s">
        <v>448</v>
      </c>
      <c r="E91" s="110"/>
      <c r="F91" s="110"/>
      <c r="G91" s="110"/>
      <c r="H91" s="110"/>
      <c r="I91" s="110"/>
      <c r="J91" s="110"/>
      <c r="K91" s="110"/>
      <c r="L91" s="110"/>
      <c r="M91" s="110"/>
      <c r="N91" s="215">
        <f>N117</f>
        <v>0</v>
      </c>
      <c r="O91" s="216"/>
      <c r="P91" s="216"/>
      <c r="Q91" s="216"/>
      <c r="R91" s="112"/>
    </row>
    <row r="92" spans="2:47" s="7" customFormat="1" ht="19.95" customHeight="1">
      <c r="B92" s="113"/>
      <c r="C92" s="114"/>
      <c r="D92" s="115" t="s">
        <v>449</v>
      </c>
      <c r="E92" s="114"/>
      <c r="F92" s="114"/>
      <c r="G92" s="114"/>
      <c r="H92" s="114"/>
      <c r="I92" s="114"/>
      <c r="J92" s="114"/>
      <c r="K92" s="114"/>
      <c r="L92" s="114"/>
      <c r="M92" s="114"/>
      <c r="N92" s="213">
        <f>N118</f>
        <v>0</v>
      </c>
      <c r="O92" s="214"/>
      <c r="P92" s="214"/>
      <c r="Q92" s="214"/>
      <c r="R92" s="116"/>
    </row>
    <row r="93" spans="2:47" s="1" customFormat="1" ht="21.75" customHeight="1">
      <c r="B93" s="31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3"/>
    </row>
    <row r="94" spans="2:47" s="1" customFormat="1" ht="29.25" customHeight="1">
      <c r="B94" s="31"/>
      <c r="C94" s="108" t="s">
        <v>119</v>
      </c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217">
        <v>0</v>
      </c>
      <c r="O94" s="218"/>
      <c r="P94" s="218"/>
      <c r="Q94" s="218"/>
      <c r="R94" s="33"/>
      <c r="T94" s="117"/>
      <c r="U94" s="118" t="s">
        <v>36</v>
      </c>
    </row>
    <row r="95" spans="2:47" s="1" customFormat="1" ht="18" customHeight="1"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3"/>
    </row>
    <row r="96" spans="2:47" s="1" customFormat="1" ht="29.25" customHeight="1">
      <c r="B96" s="31"/>
      <c r="C96" s="99" t="s">
        <v>94</v>
      </c>
      <c r="D96" s="100"/>
      <c r="E96" s="100"/>
      <c r="F96" s="100"/>
      <c r="G96" s="100"/>
      <c r="H96" s="100"/>
      <c r="I96" s="100"/>
      <c r="J96" s="100"/>
      <c r="K96" s="100"/>
      <c r="L96" s="184">
        <f>ROUND(SUM(N88+N94),2)</f>
        <v>0</v>
      </c>
      <c r="M96" s="184"/>
      <c r="N96" s="184"/>
      <c r="O96" s="184"/>
      <c r="P96" s="184"/>
      <c r="Q96" s="184"/>
      <c r="R96" s="33"/>
    </row>
    <row r="97" spans="2:27" s="1" customFormat="1" ht="6.9" customHeight="1">
      <c r="B97" s="55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7"/>
    </row>
    <row r="101" spans="2:27" s="1" customFormat="1" ht="6.9" customHeight="1">
      <c r="B101" s="58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60"/>
    </row>
    <row r="102" spans="2:27" s="1" customFormat="1" ht="36.9" customHeight="1">
      <c r="B102" s="31"/>
      <c r="C102" s="176" t="s">
        <v>120</v>
      </c>
      <c r="D102" s="219"/>
      <c r="E102" s="219"/>
      <c r="F102" s="219"/>
      <c r="G102" s="219"/>
      <c r="H102" s="219"/>
      <c r="I102" s="219"/>
      <c r="J102" s="219"/>
      <c r="K102" s="219"/>
      <c r="L102" s="219"/>
      <c r="M102" s="219"/>
      <c r="N102" s="219"/>
      <c r="O102" s="219"/>
      <c r="P102" s="219"/>
      <c r="Q102" s="219"/>
      <c r="R102" s="33"/>
    </row>
    <row r="103" spans="2:27" s="1" customFormat="1" ht="6.9" customHeight="1"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3"/>
    </row>
    <row r="104" spans="2:27" s="1" customFormat="1" ht="30" customHeight="1">
      <c r="B104" s="31"/>
      <c r="C104" s="28" t="s">
        <v>15</v>
      </c>
      <c r="D104" s="32"/>
      <c r="E104" s="32"/>
      <c r="F104" s="220" t="str">
        <f>F6</f>
        <v>Rekonštrukcia viacúčelového športového areálu v Brusne</v>
      </c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32"/>
      <c r="R104" s="33"/>
    </row>
    <row r="105" spans="2:27" s="1" customFormat="1" ht="36.9" customHeight="1">
      <c r="B105" s="31"/>
      <c r="C105" s="65" t="s">
        <v>101</v>
      </c>
      <c r="D105" s="32"/>
      <c r="E105" s="32"/>
      <c r="F105" s="178" t="str">
        <f>F7</f>
        <v xml:space="preserve">SO-04 - Oplotenie </v>
      </c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32"/>
      <c r="R105" s="33"/>
    </row>
    <row r="106" spans="2:27" s="1" customFormat="1" ht="6.9" customHeight="1"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3"/>
    </row>
    <row r="107" spans="2:27" s="1" customFormat="1" ht="18" customHeight="1">
      <c r="B107" s="31"/>
      <c r="C107" s="28" t="s">
        <v>18</v>
      </c>
      <c r="D107" s="32"/>
      <c r="E107" s="32"/>
      <c r="F107" s="26" t="str">
        <f>F9</f>
        <v>Brusno</v>
      </c>
      <c r="G107" s="32"/>
      <c r="H107" s="32"/>
      <c r="I107" s="32"/>
      <c r="J107" s="32"/>
      <c r="K107" s="28" t="s">
        <v>20</v>
      </c>
      <c r="L107" s="32"/>
      <c r="M107" s="206">
        <f>IF(O9="","",O9)</f>
        <v>44576</v>
      </c>
      <c r="N107" s="206"/>
      <c r="O107" s="206"/>
      <c r="P107" s="206"/>
      <c r="Q107" s="32"/>
      <c r="R107" s="33"/>
    </row>
    <row r="108" spans="2:27" s="1" customFormat="1" ht="6.9" customHeight="1"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3"/>
    </row>
    <row r="109" spans="2:27" s="1" customFormat="1" ht="13.2">
      <c r="B109" s="31"/>
      <c r="C109" s="28" t="s">
        <v>21</v>
      </c>
      <c r="D109" s="32"/>
      <c r="E109" s="32"/>
      <c r="F109" s="26" t="str">
        <f>E12</f>
        <v>Obec BRUSNO</v>
      </c>
      <c r="G109" s="32"/>
      <c r="H109" s="32"/>
      <c r="I109" s="32"/>
      <c r="J109" s="32"/>
      <c r="K109" s="28" t="s">
        <v>27</v>
      </c>
      <c r="L109" s="32"/>
      <c r="M109" s="192" t="str">
        <f>E18</f>
        <v>ArchitektiSKA, s.r.o.</v>
      </c>
      <c r="N109" s="192"/>
      <c r="O109" s="192"/>
      <c r="P109" s="192"/>
      <c r="Q109" s="192"/>
      <c r="R109" s="33"/>
    </row>
    <row r="110" spans="2:27" s="1" customFormat="1" ht="14.4" customHeight="1">
      <c r="B110" s="31"/>
      <c r="C110" s="28" t="s">
        <v>25</v>
      </c>
      <c r="D110" s="32"/>
      <c r="E110" s="32"/>
      <c r="F110" s="26" t="str">
        <f>IF(E15="","",E15)</f>
        <v xml:space="preserve"> </v>
      </c>
      <c r="G110" s="32"/>
      <c r="H110" s="32"/>
      <c r="I110" s="32"/>
      <c r="J110" s="32"/>
      <c r="K110" s="28" t="s">
        <v>31</v>
      </c>
      <c r="L110" s="32"/>
      <c r="M110" s="192" t="str">
        <f>E21</f>
        <v xml:space="preserve"> </v>
      </c>
      <c r="N110" s="192"/>
      <c r="O110" s="192"/>
      <c r="P110" s="192"/>
      <c r="Q110" s="192"/>
      <c r="R110" s="33"/>
    </row>
    <row r="111" spans="2:27" s="1" customFormat="1" ht="10.35" customHeight="1"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3"/>
    </row>
    <row r="112" spans="2:27" s="8" customFormat="1" ht="29.25" customHeight="1">
      <c r="B112" s="119"/>
      <c r="C112" s="120" t="s">
        <v>121</v>
      </c>
      <c r="D112" s="121" t="s">
        <v>122</v>
      </c>
      <c r="E112" s="121" t="s">
        <v>54</v>
      </c>
      <c r="F112" s="207" t="s">
        <v>123</v>
      </c>
      <c r="G112" s="207"/>
      <c r="H112" s="207"/>
      <c r="I112" s="207"/>
      <c r="J112" s="121" t="s">
        <v>124</v>
      </c>
      <c r="K112" s="121" t="s">
        <v>125</v>
      </c>
      <c r="L112" s="207" t="s">
        <v>126</v>
      </c>
      <c r="M112" s="207"/>
      <c r="N112" s="207" t="s">
        <v>107</v>
      </c>
      <c r="O112" s="207"/>
      <c r="P112" s="207"/>
      <c r="Q112" s="208"/>
      <c r="R112" s="122"/>
      <c r="T112" s="72" t="s">
        <v>127</v>
      </c>
      <c r="U112" s="73" t="s">
        <v>36</v>
      </c>
      <c r="V112" s="73" t="s">
        <v>128</v>
      </c>
      <c r="W112" s="73" t="s">
        <v>129</v>
      </c>
      <c r="X112" s="73" t="s">
        <v>130</v>
      </c>
      <c r="Y112" s="73" t="s">
        <v>131</v>
      </c>
      <c r="Z112" s="73" t="s">
        <v>132</v>
      </c>
      <c r="AA112" s="74" t="s">
        <v>133</v>
      </c>
    </row>
    <row r="113" spans="2:65" s="1" customFormat="1" ht="29.25" customHeight="1">
      <c r="B113" s="31"/>
      <c r="C113" s="76" t="s">
        <v>103</v>
      </c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209">
        <f>BK113</f>
        <v>0</v>
      </c>
      <c r="O113" s="210"/>
      <c r="P113" s="210"/>
      <c r="Q113" s="210"/>
      <c r="R113" s="33"/>
      <c r="T113" s="75"/>
      <c r="U113" s="47"/>
      <c r="V113" s="47"/>
      <c r="W113" s="123">
        <f>W114+W117</f>
        <v>42.426082000000001</v>
      </c>
      <c r="X113" s="47"/>
      <c r="Y113" s="123">
        <f>Y114+Y117</f>
        <v>0.42450000000000004</v>
      </c>
      <c r="Z113" s="47"/>
      <c r="AA113" s="124">
        <f>AA114+AA117</f>
        <v>0</v>
      </c>
      <c r="AT113" s="18" t="s">
        <v>71</v>
      </c>
      <c r="AU113" s="18" t="s">
        <v>109</v>
      </c>
      <c r="BK113" s="125">
        <f>BK114+BK117</f>
        <v>0</v>
      </c>
    </row>
    <row r="114" spans="2:65" s="9" customFormat="1" ht="37.35" customHeight="1">
      <c r="B114" s="126"/>
      <c r="C114" s="127"/>
      <c r="D114" s="128" t="s">
        <v>110</v>
      </c>
      <c r="E114" s="128"/>
      <c r="F114" s="128"/>
      <c r="G114" s="128"/>
      <c r="H114" s="128"/>
      <c r="I114" s="128"/>
      <c r="J114" s="128"/>
      <c r="K114" s="128"/>
      <c r="L114" s="128"/>
      <c r="M114" s="128"/>
      <c r="N114" s="211">
        <f>BK114</f>
        <v>0</v>
      </c>
      <c r="O114" s="212"/>
      <c r="P114" s="212"/>
      <c r="Q114" s="212"/>
      <c r="R114" s="129"/>
      <c r="T114" s="130"/>
      <c r="U114" s="127"/>
      <c r="V114" s="127"/>
      <c r="W114" s="131">
        <f>W115</f>
        <v>0.27604000000000001</v>
      </c>
      <c r="X114" s="127"/>
      <c r="Y114" s="131">
        <f>Y115</f>
        <v>0</v>
      </c>
      <c r="Z114" s="127"/>
      <c r="AA114" s="132">
        <f>AA115</f>
        <v>0</v>
      </c>
      <c r="AR114" s="133" t="s">
        <v>80</v>
      </c>
      <c r="AT114" s="134" t="s">
        <v>71</v>
      </c>
      <c r="AU114" s="134" t="s">
        <v>72</v>
      </c>
      <c r="AY114" s="133" t="s">
        <v>134</v>
      </c>
      <c r="BK114" s="135">
        <f>BK115</f>
        <v>0</v>
      </c>
    </row>
    <row r="115" spans="2:65" s="9" customFormat="1" ht="19.95" customHeight="1">
      <c r="B115" s="126"/>
      <c r="C115" s="127"/>
      <c r="D115" s="136" t="s">
        <v>114</v>
      </c>
      <c r="E115" s="136"/>
      <c r="F115" s="136"/>
      <c r="G115" s="136"/>
      <c r="H115" s="136"/>
      <c r="I115" s="136"/>
      <c r="J115" s="136"/>
      <c r="K115" s="136"/>
      <c r="L115" s="136"/>
      <c r="M115" s="136"/>
      <c r="N115" s="200">
        <f>BK115</f>
        <v>0</v>
      </c>
      <c r="O115" s="201"/>
      <c r="P115" s="201"/>
      <c r="Q115" s="201"/>
      <c r="R115" s="129"/>
      <c r="T115" s="130"/>
      <c r="U115" s="127"/>
      <c r="V115" s="127"/>
      <c r="W115" s="131">
        <f>W116</f>
        <v>0.27604000000000001</v>
      </c>
      <c r="X115" s="127"/>
      <c r="Y115" s="131">
        <f>Y116</f>
        <v>0</v>
      </c>
      <c r="Z115" s="127"/>
      <c r="AA115" s="132">
        <f>AA116</f>
        <v>0</v>
      </c>
      <c r="AR115" s="133" t="s">
        <v>80</v>
      </c>
      <c r="AT115" s="134" t="s">
        <v>71</v>
      </c>
      <c r="AU115" s="134" t="s">
        <v>80</v>
      </c>
      <c r="AY115" s="133" t="s">
        <v>134</v>
      </c>
      <c r="BK115" s="135">
        <f>BK116</f>
        <v>0</v>
      </c>
    </row>
    <row r="116" spans="2:65" s="1" customFormat="1" ht="38.25" customHeight="1">
      <c r="B116" s="137"/>
      <c r="C116" s="138" t="s">
        <v>80</v>
      </c>
      <c r="D116" s="138" t="s">
        <v>135</v>
      </c>
      <c r="E116" s="139" t="s">
        <v>275</v>
      </c>
      <c r="F116" s="202" t="s">
        <v>276</v>
      </c>
      <c r="G116" s="202"/>
      <c r="H116" s="202"/>
      <c r="I116" s="202"/>
      <c r="J116" s="140" t="s">
        <v>160</v>
      </c>
      <c r="K116" s="141">
        <v>2.68</v>
      </c>
      <c r="L116" s="194">
        <v>0</v>
      </c>
      <c r="M116" s="194"/>
      <c r="N116" s="194">
        <f>ROUND(L116*K116,3)</f>
        <v>0</v>
      </c>
      <c r="O116" s="194"/>
      <c r="P116" s="194"/>
      <c r="Q116" s="194"/>
      <c r="R116" s="142"/>
      <c r="T116" s="143" t="s">
        <v>5</v>
      </c>
      <c r="U116" s="40" t="s">
        <v>37</v>
      </c>
      <c r="V116" s="144">
        <v>0.10299999999999999</v>
      </c>
      <c r="W116" s="144">
        <f>V116*K116</f>
        <v>0.27604000000000001</v>
      </c>
      <c r="X116" s="144">
        <v>0</v>
      </c>
      <c r="Y116" s="144">
        <f>X116*K116</f>
        <v>0</v>
      </c>
      <c r="Z116" s="144">
        <v>0</v>
      </c>
      <c r="AA116" s="145">
        <f>Z116*K116</f>
        <v>0</v>
      </c>
      <c r="AR116" s="18" t="s">
        <v>139</v>
      </c>
      <c r="AT116" s="18" t="s">
        <v>135</v>
      </c>
      <c r="AU116" s="18" t="s">
        <v>140</v>
      </c>
      <c r="AY116" s="18" t="s">
        <v>134</v>
      </c>
      <c r="BE116" s="146">
        <f>IF(U116="základná",N116,0)</f>
        <v>0</v>
      </c>
      <c r="BF116" s="146">
        <f>IF(U116="znížená",N116,0)</f>
        <v>0</v>
      </c>
      <c r="BG116" s="146">
        <f>IF(U116="zákl. prenesená",N116,0)</f>
        <v>0</v>
      </c>
      <c r="BH116" s="146">
        <f>IF(U116="zníž. prenesená",N116,0)</f>
        <v>0</v>
      </c>
      <c r="BI116" s="146">
        <f>IF(U116="nulová",N116,0)</f>
        <v>0</v>
      </c>
      <c r="BJ116" s="18" t="s">
        <v>80</v>
      </c>
      <c r="BK116" s="147">
        <f>ROUND(L116*K116,3)</f>
        <v>0</v>
      </c>
      <c r="BL116" s="18" t="s">
        <v>139</v>
      </c>
      <c r="BM116" s="18" t="s">
        <v>450</v>
      </c>
    </row>
    <row r="117" spans="2:65" s="9" customFormat="1" ht="37.35" customHeight="1">
      <c r="B117" s="126"/>
      <c r="C117" s="127"/>
      <c r="D117" s="128" t="s">
        <v>448</v>
      </c>
      <c r="E117" s="128"/>
      <c r="F117" s="128"/>
      <c r="G117" s="128"/>
      <c r="H117" s="128"/>
      <c r="I117" s="128"/>
      <c r="J117" s="128"/>
      <c r="K117" s="128"/>
      <c r="L117" s="128"/>
      <c r="M117" s="128"/>
      <c r="N117" s="198">
        <f>BK117</f>
        <v>0</v>
      </c>
      <c r="O117" s="199"/>
      <c r="P117" s="199"/>
      <c r="Q117" s="199"/>
      <c r="R117" s="129"/>
      <c r="T117" s="130"/>
      <c r="U117" s="127"/>
      <c r="V117" s="127"/>
      <c r="W117" s="131">
        <f>W118</f>
        <v>42.150041999999999</v>
      </c>
      <c r="X117" s="127"/>
      <c r="Y117" s="131">
        <f>Y118</f>
        <v>0.42450000000000004</v>
      </c>
      <c r="Z117" s="127"/>
      <c r="AA117" s="132">
        <f>AA118</f>
        <v>0</v>
      </c>
      <c r="AR117" s="133" t="s">
        <v>140</v>
      </c>
      <c r="AT117" s="134" t="s">
        <v>71</v>
      </c>
      <c r="AU117" s="134" t="s">
        <v>72</v>
      </c>
      <c r="AY117" s="133" t="s">
        <v>134</v>
      </c>
      <c r="BK117" s="135">
        <f>BK118</f>
        <v>0</v>
      </c>
    </row>
    <row r="118" spans="2:65" s="9" customFormat="1" ht="19.95" customHeight="1">
      <c r="B118" s="126"/>
      <c r="C118" s="127"/>
      <c r="D118" s="136" t="s">
        <v>449</v>
      </c>
      <c r="E118" s="136"/>
      <c r="F118" s="136"/>
      <c r="G118" s="136"/>
      <c r="H118" s="136"/>
      <c r="I118" s="136"/>
      <c r="J118" s="136"/>
      <c r="K118" s="136"/>
      <c r="L118" s="136"/>
      <c r="M118" s="136"/>
      <c r="N118" s="200">
        <f>BK118</f>
        <v>0</v>
      </c>
      <c r="O118" s="201"/>
      <c r="P118" s="201"/>
      <c r="Q118" s="201"/>
      <c r="R118" s="129"/>
      <c r="T118" s="130"/>
      <c r="U118" s="127"/>
      <c r="V118" s="127"/>
      <c r="W118" s="131">
        <f>SUM(W119:W131)</f>
        <v>42.150041999999999</v>
      </c>
      <c r="X118" s="127"/>
      <c r="Y118" s="131">
        <f>SUM(Y119:Y131)</f>
        <v>0.42450000000000004</v>
      </c>
      <c r="Z118" s="127"/>
      <c r="AA118" s="132">
        <f>SUM(AA119:AA131)</f>
        <v>0</v>
      </c>
      <c r="AR118" s="133" t="s">
        <v>140</v>
      </c>
      <c r="AT118" s="134" t="s">
        <v>71</v>
      </c>
      <c r="AU118" s="134" t="s">
        <v>80</v>
      </c>
      <c r="AY118" s="133" t="s">
        <v>134</v>
      </c>
      <c r="BK118" s="135">
        <f>SUM(BK119:BK131)</f>
        <v>0</v>
      </c>
    </row>
    <row r="119" spans="2:65" s="1" customFormat="1" ht="25.5" customHeight="1">
      <c r="B119" s="137"/>
      <c r="C119" s="138" t="s">
        <v>140</v>
      </c>
      <c r="D119" s="138" t="s">
        <v>135</v>
      </c>
      <c r="E119" s="139" t="s">
        <v>451</v>
      </c>
      <c r="F119" s="202" t="s">
        <v>452</v>
      </c>
      <c r="G119" s="202"/>
      <c r="H119" s="202"/>
      <c r="I119" s="202"/>
      <c r="J119" s="140" t="s">
        <v>174</v>
      </c>
      <c r="K119" s="141">
        <v>145.4</v>
      </c>
      <c r="L119" s="194">
        <v>0</v>
      </c>
      <c r="M119" s="194"/>
      <c r="N119" s="194">
        <f t="shared" ref="N119:N131" si="0">ROUND(L119*K119,3)</f>
        <v>0</v>
      </c>
      <c r="O119" s="194"/>
      <c r="P119" s="194"/>
      <c r="Q119" s="194"/>
      <c r="R119" s="142"/>
      <c r="T119" s="143" t="s">
        <v>5</v>
      </c>
      <c r="U119" s="40" t="s">
        <v>37</v>
      </c>
      <c r="V119" s="144">
        <v>0.15028</v>
      </c>
      <c r="W119" s="144">
        <f t="shared" ref="W119:W131" si="1">V119*K119</f>
        <v>21.850712000000001</v>
      </c>
      <c r="X119" s="144">
        <v>0</v>
      </c>
      <c r="Y119" s="144">
        <f t="shared" ref="Y119:Y131" si="2">X119*K119</f>
        <v>0</v>
      </c>
      <c r="Z119" s="144">
        <v>0</v>
      </c>
      <c r="AA119" s="145">
        <f t="shared" ref="AA119:AA131" si="3">Z119*K119</f>
        <v>0</v>
      </c>
      <c r="AR119" s="18" t="s">
        <v>201</v>
      </c>
      <c r="AT119" s="18" t="s">
        <v>135</v>
      </c>
      <c r="AU119" s="18" t="s">
        <v>140</v>
      </c>
      <c r="AY119" s="18" t="s">
        <v>134</v>
      </c>
      <c r="BE119" s="146">
        <f t="shared" ref="BE119:BE131" si="4">IF(U119="základná",N119,0)</f>
        <v>0</v>
      </c>
      <c r="BF119" s="146">
        <f t="shared" ref="BF119:BF131" si="5">IF(U119="znížená",N119,0)</f>
        <v>0</v>
      </c>
      <c r="BG119" s="146">
        <f t="shared" ref="BG119:BG131" si="6">IF(U119="zákl. prenesená",N119,0)</f>
        <v>0</v>
      </c>
      <c r="BH119" s="146">
        <f t="shared" ref="BH119:BH131" si="7">IF(U119="zníž. prenesená",N119,0)</f>
        <v>0</v>
      </c>
      <c r="BI119" s="146">
        <f t="shared" ref="BI119:BI131" si="8">IF(U119="nulová",N119,0)</f>
        <v>0</v>
      </c>
      <c r="BJ119" s="18" t="s">
        <v>80</v>
      </c>
      <c r="BK119" s="147">
        <f t="shared" ref="BK119:BK131" si="9">ROUND(L119*K119,3)</f>
        <v>0</v>
      </c>
      <c r="BL119" s="18" t="s">
        <v>201</v>
      </c>
      <c r="BM119" s="18" t="s">
        <v>453</v>
      </c>
    </row>
    <row r="120" spans="2:65" s="1" customFormat="1" ht="38.25" customHeight="1">
      <c r="B120" s="137"/>
      <c r="C120" s="148" t="s">
        <v>145</v>
      </c>
      <c r="D120" s="148" t="s">
        <v>157</v>
      </c>
      <c r="E120" s="149" t="s">
        <v>454</v>
      </c>
      <c r="F120" s="203" t="s">
        <v>455</v>
      </c>
      <c r="G120" s="203"/>
      <c r="H120" s="203"/>
      <c r="I120" s="203"/>
      <c r="J120" s="150" t="s">
        <v>199</v>
      </c>
      <c r="K120" s="151">
        <v>6</v>
      </c>
      <c r="L120" s="195">
        <v>0</v>
      </c>
      <c r="M120" s="195"/>
      <c r="N120" s="195">
        <f t="shared" si="0"/>
        <v>0</v>
      </c>
      <c r="O120" s="194"/>
      <c r="P120" s="194"/>
      <c r="Q120" s="194"/>
      <c r="R120" s="142"/>
      <c r="T120" s="143" t="s">
        <v>5</v>
      </c>
      <c r="U120" s="40" t="s">
        <v>37</v>
      </c>
      <c r="V120" s="144">
        <v>0</v>
      </c>
      <c r="W120" s="144">
        <f t="shared" si="1"/>
        <v>0</v>
      </c>
      <c r="X120" s="144">
        <v>4.41E-2</v>
      </c>
      <c r="Y120" s="144">
        <f t="shared" si="2"/>
        <v>0.2646</v>
      </c>
      <c r="Z120" s="144">
        <v>0</v>
      </c>
      <c r="AA120" s="145">
        <f t="shared" si="3"/>
        <v>0</v>
      </c>
      <c r="AR120" s="18" t="s">
        <v>264</v>
      </c>
      <c r="AT120" s="18" t="s">
        <v>157</v>
      </c>
      <c r="AU120" s="18" t="s">
        <v>140</v>
      </c>
      <c r="AY120" s="18" t="s">
        <v>134</v>
      </c>
      <c r="BE120" s="146">
        <f t="shared" si="4"/>
        <v>0</v>
      </c>
      <c r="BF120" s="146">
        <f t="shared" si="5"/>
        <v>0</v>
      </c>
      <c r="BG120" s="146">
        <f t="shared" si="6"/>
        <v>0</v>
      </c>
      <c r="BH120" s="146">
        <f t="shared" si="7"/>
        <v>0</v>
      </c>
      <c r="BI120" s="146">
        <f t="shared" si="8"/>
        <v>0</v>
      </c>
      <c r="BJ120" s="18" t="s">
        <v>80</v>
      </c>
      <c r="BK120" s="147">
        <f t="shared" si="9"/>
        <v>0</v>
      </c>
      <c r="BL120" s="18" t="s">
        <v>201</v>
      </c>
      <c r="BM120" s="18" t="s">
        <v>456</v>
      </c>
    </row>
    <row r="121" spans="2:65" s="1" customFormat="1" ht="16.5" customHeight="1">
      <c r="B121" s="137"/>
      <c r="C121" s="138" t="s">
        <v>139</v>
      </c>
      <c r="D121" s="138" t="s">
        <v>135</v>
      </c>
      <c r="E121" s="139" t="s">
        <v>457</v>
      </c>
      <c r="F121" s="202" t="s">
        <v>458</v>
      </c>
      <c r="G121" s="202"/>
      <c r="H121" s="202"/>
      <c r="I121" s="202"/>
      <c r="J121" s="140" t="s">
        <v>174</v>
      </c>
      <c r="K121" s="141">
        <v>438</v>
      </c>
      <c r="L121" s="194">
        <v>0</v>
      </c>
      <c r="M121" s="194"/>
      <c r="N121" s="194">
        <f t="shared" si="0"/>
        <v>0</v>
      </c>
      <c r="O121" s="194"/>
      <c r="P121" s="194"/>
      <c r="Q121" s="194"/>
      <c r="R121" s="142"/>
      <c r="T121" s="143" t="s">
        <v>5</v>
      </c>
      <c r="U121" s="40" t="s">
        <v>37</v>
      </c>
      <c r="V121" s="144">
        <v>3.4020000000000002E-2</v>
      </c>
      <c r="W121" s="144">
        <f t="shared" si="1"/>
        <v>14.90076</v>
      </c>
      <c r="X121" s="144">
        <v>0</v>
      </c>
      <c r="Y121" s="144">
        <f t="shared" si="2"/>
        <v>0</v>
      </c>
      <c r="Z121" s="144">
        <v>0</v>
      </c>
      <c r="AA121" s="145">
        <f t="shared" si="3"/>
        <v>0</v>
      </c>
      <c r="AR121" s="18" t="s">
        <v>201</v>
      </c>
      <c r="AT121" s="18" t="s">
        <v>135</v>
      </c>
      <c r="AU121" s="18" t="s">
        <v>140</v>
      </c>
      <c r="AY121" s="18" t="s">
        <v>134</v>
      </c>
      <c r="BE121" s="146">
        <f t="shared" si="4"/>
        <v>0</v>
      </c>
      <c r="BF121" s="146">
        <f t="shared" si="5"/>
        <v>0</v>
      </c>
      <c r="BG121" s="146">
        <f t="shared" si="6"/>
        <v>0</v>
      </c>
      <c r="BH121" s="146">
        <f t="shared" si="7"/>
        <v>0</v>
      </c>
      <c r="BI121" s="146">
        <f t="shared" si="8"/>
        <v>0</v>
      </c>
      <c r="BJ121" s="18" t="s">
        <v>80</v>
      </c>
      <c r="BK121" s="147">
        <f t="shared" si="9"/>
        <v>0</v>
      </c>
      <c r="BL121" s="18" t="s">
        <v>201</v>
      </c>
      <c r="BM121" s="18" t="s">
        <v>459</v>
      </c>
    </row>
    <row r="122" spans="2:65" s="1" customFormat="1" ht="25.5" customHeight="1">
      <c r="B122" s="137"/>
      <c r="C122" s="148" t="s">
        <v>152</v>
      </c>
      <c r="D122" s="148" t="s">
        <v>157</v>
      </c>
      <c r="E122" s="149" t="s">
        <v>460</v>
      </c>
      <c r="F122" s="203" t="s">
        <v>461</v>
      </c>
      <c r="G122" s="203"/>
      <c r="H122" s="203"/>
      <c r="I122" s="203"/>
      <c r="J122" s="150" t="s">
        <v>199</v>
      </c>
      <c r="K122" s="151">
        <v>7</v>
      </c>
      <c r="L122" s="195">
        <v>0</v>
      </c>
      <c r="M122" s="195"/>
      <c r="N122" s="195">
        <f t="shared" si="0"/>
        <v>0</v>
      </c>
      <c r="O122" s="194"/>
      <c r="P122" s="194"/>
      <c r="Q122" s="194"/>
      <c r="R122" s="142"/>
      <c r="T122" s="143" t="s">
        <v>5</v>
      </c>
      <c r="U122" s="40" t="s">
        <v>37</v>
      </c>
      <c r="V122" s="144">
        <v>0</v>
      </c>
      <c r="W122" s="144">
        <f t="shared" si="1"/>
        <v>0</v>
      </c>
      <c r="X122" s="144">
        <v>3.3E-3</v>
      </c>
      <c r="Y122" s="144">
        <f t="shared" si="2"/>
        <v>2.3099999999999999E-2</v>
      </c>
      <c r="Z122" s="144">
        <v>0</v>
      </c>
      <c r="AA122" s="145">
        <f t="shared" si="3"/>
        <v>0</v>
      </c>
      <c r="AR122" s="18" t="s">
        <v>264</v>
      </c>
      <c r="AT122" s="18" t="s">
        <v>157</v>
      </c>
      <c r="AU122" s="18" t="s">
        <v>140</v>
      </c>
      <c r="AY122" s="18" t="s">
        <v>134</v>
      </c>
      <c r="BE122" s="146">
        <f t="shared" si="4"/>
        <v>0</v>
      </c>
      <c r="BF122" s="146">
        <f t="shared" si="5"/>
        <v>0</v>
      </c>
      <c r="BG122" s="146">
        <f t="shared" si="6"/>
        <v>0</v>
      </c>
      <c r="BH122" s="146">
        <f t="shared" si="7"/>
        <v>0</v>
      </c>
      <c r="BI122" s="146">
        <f t="shared" si="8"/>
        <v>0</v>
      </c>
      <c r="BJ122" s="18" t="s">
        <v>80</v>
      </c>
      <c r="BK122" s="147">
        <f t="shared" si="9"/>
        <v>0</v>
      </c>
      <c r="BL122" s="18" t="s">
        <v>201</v>
      </c>
      <c r="BM122" s="18" t="s">
        <v>462</v>
      </c>
    </row>
    <row r="123" spans="2:65" s="1" customFormat="1" ht="25.5" customHeight="1">
      <c r="B123" s="137"/>
      <c r="C123" s="148" t="s">
        <v>156</v>
      </c>
      <c r="D123" s="148" t="s">
        <v>157</v>
      </c>
      <c r="E123" s="149" t="s">
        <v>463</v>
      </c>
      <c r="F123" s="203" t="s">
        <v>464</v>
      </c>
      <c r="G123" s="203"/>
      <c r="H123" s="203"/>
      <c r="I123" s="203"/>
      <c r="J123" s="150" t="s">
        <v>199</v>
      </c>
      <c r="K123" s="151">
        <v>18</v>
      </c>
      <c r="L123" s="195">
        <v>0</v>
      </c>
      <c r="M123" s="195"/>
      <c r="N123" s="195">
        <f t="shared" si="0"/>
        <v>0</v>
      </c>
      <c r="O123" s="194"/>
      <c r="P123" s="194"/>
      <c r="Q123" s="194"/>
      <c r="R123" s="142"/>
      <c r="T123" s="143" t="s">
        <v>5</v>
      </c>
      <c r="U123" s="40" t="s">
        <v>37</v>
      </c>
      <c r="V123" s="144">
        <v>0</v>
      </c>
      <c r="W123" s="144">
        <f t="shared" si="1"/>
        <v>0</v>
      </c>
      <c r="X123" s="144">
        <v>1E-4</v>
      </c>
      <c r="Y123" s="144">
        <f t="shared" si="2"/>
        <v>1.8000000000000002E-3</v>
      </c>
      <c r="Z123" s="144">
        <v>0</v>
      </c>
      <c r="AA123" s="145">
        <f t="shared" si="3"/>
        <v>0</v>
      </c>
      <c r="AR123" s="18" t="s">
        <v>264</v>
      </c>
      <c r="AT123" s="18" t="s">
        <v>157</v>
      </c>
      <c r="AU123" s="18" t="s">
        <v>140</v>
      </c>
      <c r="AY123" s="18" t="s">
        <v>134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8" t="s">
        <v>80</v>
      </c>
      <c r="BK123" s="147">
        <f t="shared" si="9"/>
        <v>0</v>
      </c>
      <c r="BL123" s="18" t="s">
        <v>201</v>
      </c>
      <c r="BM123" s="18" t="s">
        <v>465</v>
      </c>
    </row>
    <row r="124" spans="2:65" s="1" customFormat="1" ht="38.25" customHeight="1">
      <c r="B124" s="137"/>
      <c r="C124" s="138" t="s">
        <v>163</v>
      </c>
      <c r="D124" s="138" t="s">
        <v>135</v>
      </c>
      <c r="E124" s="139" t="s">
        <v>466</v>
      </c>
      <c r="F124" s="202" t="s">
        <v>467</v>
      </c>
      <c r="G124" s="202"/>
      <c r="H124" s="202"/>
      <c r="I124" s="202"/>
      <c r="J124" s="140" t="s">
        <v>199</v>
      </c>
      <c r="K124" s="141">
        <v>1</v>
      </c>
      <c r="L124" s="194">
        <v>0</v>
      </c>
      <c r="M124" s="194"/>
      <c r="N124" s="194">
        <f t="shared" si="0"/>
        <v>0</v>
      </c>
      <c r="O124" s="194"/>
      <c r="P124" s="194"/>
      <c r="Q124" s="194"/>
      <c r="R124" s="142"/>
      <c r="T124" s="143" t="s">
        <v>5</v>
      </c>
      <c r="U124" s="40" t="s">
        <v>37</v>
      </c>
      <c r="V124" s="144">
        <v>1.0181899999999999</v>
      </c>
      <c r="W124" s="144">
        <f t="shared" si="1"/>
        <v>1.0181899999999999</v>
      </c>
      <c r="X124" s="144">
        <v>0</v>
      </c>
      <c r="Y124" s="144">
        <f t="shared" si="2"/>
        <v>0</v>
      </c>
      <c r="Z124" s="144">
        <v>0</v>
      </c>
      <c r="AA124" s="145">
        <f t="shared" si="3"/>
        <v>0</v>
      </c>
      <c r="AR124" s="18" t="s">
        <v>201</v>
      </c>
      <c r="AT124" s="18" t="s">
        <v>135</v>
      </c>
      <c r="AU124" s="18" t="s">
        <v>140</v>
      </c>
      <c r="AY124" s="18" t="s">
        <v>134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8" t="s">
        <v>80</v>
      </c>
      <c r="BK124" s="147">
        <f t="shared" si="9"/>
        <v>0</v>
      </c>
      <c r="BL124" s="18" t="s">
        <v>201</v>
      </c>
      <c r="BM124" s="18" t="s">
        <v>468</v>
      </c>
    </row>
    <row r="125" spans="2:65" s="1" customFormat="1" ht="25.5" customHeight="1">
      <c r="B125" s="137"/>
      <c r="C125" s="148" t="s">
        <v>161</v>
      </c>
      <c r="D125" s="148" t="s">
        <v>157</v>
      </c>
      <c r="E125" s="149" t="s">
        <v>469</v>
      </c>
      <c r="F125" s="203" t="s">
        <v>470</v>
      </c>
      <c r="G125" s="203"/>
      <c r="H125" s="203"/>
      <c r="I125" s="203"/>
      <c r="J125" s="150" t="s">
        <v>199</v>
      </c>
      <c r="K125" s="151">
        <v>1</v>
      </c>
      <c r="L125" s="195">
        <v>0</v>
      </c>
      <c r="M125" s="195"/>
      <c r="N125" s="195">
        <f t="shared" si="0"/>
        <v>0</v>
      </c>
      <c r="O125" s="194"/>
      <c r="P125" s="194"/>
      <c r="Q125" s="194"/>
      <c r="R125" s="142"/>
      <c r="T125" s="143" t="s">
        <v>5</v>
      </c>
      <c r="U125" s="40" t="s">
        <v>37</v>
      </c>
      <c r="V125" s="144">
        <v>0</v>
      </c>
      <c r="W125" s="144">
        <f t="shared" si="1"/>
        <v>0</v>
      </c>
      <c r="X125" s="144">
        <v>0</v>
      </c>
      <c r="Y125" s="144">
        <f t="shared" si="2"/>
        <v>0</v>
      </c>
      <c r="Z125" s="144">
        <v>0</v>
      </c>
      <c r="AA125" s="145">
        <f t="shared" si="3"/>
        <v>0</v>
      </c>
      <c r="AR125" s="18" t="s">
        <v>161</v>
      </c>
      <c r="AT125" s="18" t="s">
        <v>157</v>
      </c>
      <c r="AU125" s="18" t="s">
        <v>140</v>
      </c>
      <c r="AY125" s="18" t="s">
        <v>134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8" t="s">
        <v>80</v>
      </c>
      <c r="BK125" s="147">
        <f t="shared" si="9"/>
        <v>0</v>
      </c>
      <c r="BL125" s="18" t="s">
        <v>139</v>
      </c>
      <c r="BM125" s="18" t="s">
        <v>471</v>
      </c>
    </row>
    <row r="126" spans="2:65" s="1" customFormat="1" ht="38.25" customHeight="1">
      <c r="B126" s="137"/>
      <c r="C126" s="138" t="s">
        <v>171</v>
      </c>
      <c r="D126" s="138" t="s">
        <v>135</v>
      </c>
      <c r="E126" s="139" t="s">
        <v>472</v>
      </c>
      <c r="F126" s="202" t="s">
        <v>473</v>
      </c>
      <c r="G126" s="202"/>
      <c r="H126" s="202"/>
      <c r="I126" s="202"/>
      <c r="J126" s="140" t="s">
        <v>199</v>
      </c>
      <c r="K126" s="141">
        <v>2</v>
      </c>
      <c r="L126" s="194">
        <v>0</v>
      </c>
      <c r="M126" s="194"/>
      <c r="N126" s="194">
        <f t="shared" si="0"/>
        <v>0</v>
      </c>
      <c r="O126" s="194"/>
      <c r="P126" s="194"/>
      <c r="Q126" s="194"/>
      <c r="R126" s="142"/>
      <c r="T126" s="143" t="s">
        <v>5</v>
      </c>
      <c r="U126" s="40" t="s">
        <v>37</v>
      </c>
      <c r="V126" s="144">
        <v>2.1901899999999999</v>
      </c>
      <c r="W126" s="144">
        <f t="shared" si="1"/>
        <v>4.3803799999999997</v>
      </c>
      <c r="X126" s="144">
        <v>0</v>
      </c>
      <c r="Y126" s="144">
        <f t="shared" si="2"/>
        <v>0</v>
      </c>
      <c r="Z126" s="144">
        <v>0</v>
      </c>
      <c r="AA126" s="145">
        <f t="shared" si="3"/>
        <v>0</v>
      </c>
      <c r="AR126" s="18" t="s">
        <v>201</v>
      </c>
      <c r="AT126" s="18" t="s">
        <v>135</v>
      </c>
      <c r="AU126" s="18" t="s">
        <v>140</v>
      </c>
      <c r="AY126" s="18" t="s">
        <v>134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8" t="s">
        <v>80</v>
      </c>
      <c r="BK126" s="147">
        <f t="shared" si="9"/>
        <v>0</v>
      </c>
      <c r="BL126" s="18" t="s">
        <v>201</v>
      </c>
      <c r="BM126" s="18" t="s">
        <v>474</v>
      </c>
    </row>
    <row r="127" spans="2:65" s="1" customFormat="1" ht="38.25" customHeight="1">
      <c r="B127" s="137"/>
      <c r="C127" s="148" t="s">
        <v>176</v>
      </c>
      <c r="D127" s="148" t="s">
        <v>157</v>
      </c>
      <c r="E127" s="149" t="s">
        <v>475</v>
      </c>
      <c r="F127" s="203" t="s">
        <v>476</v>
      </c>
      <c r="G127" s="203"/>
      <c r="H127" s="203"/>
      <c r="I127" s="203"/>
      <c r="J127" s="150" t="s">
        <v>199</v>
      </c>
      <c r="K127" s="151">
        <v>1</v>
      </c>
      <c r="L127" s="195">
        <v>0</v>
      </c>
      <c r="M127" s="195"/>
      <c r="N127" s="195">
        <f t="shared" si="0"/>
        <v>0</v>
      </c>
      <c r="O127" s="194"/>
      <c r="P127" s="194"/>
      <c r="Q127" s="194"/>
      <c r="R127" s="142"/>
      <c r="T127" s="143" t="s">
        <v>5</v>
      </c>
      <c r="U127" s="40" t="s">
        <v>37</v>
      </c>
      <c r="V127" s="144">
        <v>0</v>
      </c>
      <c r="W127" s="144">
        <f t="shared" si="1"/>
        <v>0</v>
      </c>
      <c r="X127" s="144">
        <v>0.13500000000000001</v>
      </c>
      <c r="Y127" s="144">
        <f t="shared" si="2"/>
        <v>0.13500000000000001</v>
      </c>
      <c r="Z127" s="144">
        <v>0</v>
      </c>
      <c r="AA127" s="145">
        <f t="shared" si="3"/>
        <v>0</v>
      </c>
      <c r="AR127" s="18" t="s">
        <v>264</v>
      </c>
      <c r="AT127" s="18" t="s">
        <v>157</v>
      </c>
      <c r="AU127" s="18" t="s">
        <v>140</v>
      </c>
      <c r="AY127" s="18" t="s">
        <v>134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8" t="s">
        <v>80</v>
      </c>
      <c r="BK127" s="147">
        <f t="shared" si="9"/>
        <v>0</v>
      </c>
      <c r="BL127" s="18" t="s">
        <v>201</v>
      </c>
      <c r="BM127" s="18" t="s">
        <v>477</v>
      </c>
    </row>
    <row r="128" spans="2:65" s="1" customFormat="1" ht="38.25" customHeight="1">
      <c r="B128" s="137"/>
      <c r="C128" s="138" t="s">
        <v>180</v>
      </c>
      <c r="D128" s="138" t="s">
        <v>135</v>
      </c>
      <c r="E128" s="139" t="s">
        <v>136</v>
      </c>
      <c r="F128" s="202" t="s">
        <v>137</v>
      </c>
      <c r="G128" s="202"/>
      <c r="H128" s="202"/>
      <c r="I128" s="202"/>
      <c r="J128" s="140" t="s">
        <v>138</v>
      </c>
      <c r="K128" s="141">
        <v>7.89</v>
      </c>
      <c r="L128" s="194">
        <v>0</v>
      </c>
      <c r="M128" s="194"/>
      <c r="N128" s="194">
        <f t="shared" si="0"/>
        <v>0</v>
      </c>
      <c r="O128" s="194"/>
      <c r="P128" s="194"/>
      <c r="Q128" s="194"/>
      <c r="R128" s="142"/>
      <c r="T128" s="143" t="s">
        <v>5</v>
      </c>
      <c r="U128" s="40" t="s">
        <v>37</v>
      </c>
      <c r="V128" s="144">
        <v>0</v>
      </c>
      <c r="W128" s="144">
        <f t="shared" si="1"/>
        <v>0</v>
      </c>
      <c r="X128" s="144">
        <v>0</v>
      </c>
      <c r="Y128" s="144">
        <f t="shared" si="2"/>
        <v>0</v>
      </c>
      <c r="Z128" s="144">
        <v>0</v>
      </c>
      <c r="AA128" s="145">
        <f t="shared" si="3"/>
        <v>0</v>
      </c>
      <c r="AR128" s="18" t="s">
        <v>139</v>
      </c>
      <c r="AT128" s="18" t="s">
        <v>135</v>
      </c>
      <c r="AU128" s="18" t="s">
        <v>140</v>
      </c>
      <c r="AY128" s="18" t="s">
        <v>134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8" t="s">
        <v>80</v>
      </c>
      <c r="BK128" s="147">
        <f t="shared" si="9"/>
        <v>0</v>
      </c>
      <c r="BL128" s="18" t="s">
        <v>139</v>
      </c>
      <c r="BM128" s="18" t="s">
        <v>478</v>
      </c>
    </row>
    <row r="129" spans="2:65" s="1" customFormat="1" ht="51" customHeight="1">
      <c r="B129" s="137"/>
      <c r="C129" s="138" t="s">
        <v>184</v>
      </c>
      <c r="D129" s="138" t="s">
        <v>135</v>
      </c>
      <c r="E129" s="139" t="s">
        <v>197</v>
      </c>
      <c r="F129" s="202" t="s">
        <v>479</v>
      </c>
      <c r="G129" s="202"/>
      <c r="H129" s="202"/>
      <c r="I129" s="202"/>
      <c r="J129" s="140" t="s">
        <v>199</v>
      </c>
      <c r="K129" s="141">
        <v>27</v>
      </c>
      <c r="L129" s="194">
        <v>0</v>
      </c>
      <c r="M129" s="194"/>
      <c r="N129" s="194">
        <f t="shared" si="0"/>
        <v>0</v>
      </c>
      <c r="O129" s="194"/>
      <c r="P129" s="194"/>
      <c r="Q129" s="194"/>
      <c r="R129" s="142"/>
      <c r="T129" s="143" t="s">
        <v>5</v>
      </c>
      <c r="U129" s="40" t="s">
        <v>37</v>
      </c>
      <c r="V129" s="144">
        <v>0</v>
      </c>
      <c r="W129" s="144">
        <f t="shared" si="1"/>
        <v>0</v>
      </c>
      <c r="X129" s="144">
        <v>0</v>
      </c>
      <c r="Y129" s="144">
        <f t="shared" si="2"/>
        <v>0</v>
      </c>
      <c r="Z129" s="144">
        <v>0</v>
      </c>
      <c r="AA129" s="145">
        <f t="shared" si="3"/>
        <v>0</v>
      </c>
      <c r="AR129" s="18" t="s">
        <v>139</v>
      </c>
      <c r="AT129" s="18" t="s">
        <v>135</v>
      </c>
      <c r="AU129" s="18" t="s">
        <v>140</v>
      </c>
      <c r="AY129" s="18" t="s">
        <v>134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8" t="s">
        <v>80</v>
      </c>
      <c r="BK129" s="147">
        <f t="shared" si="9"/>
        <v>0</v>
      </c>
      <c r="BL129" s="18" t="s">
        <v>139</v>
      </c>
      <c r="BM129" s="18" t="s">
        <v>480</v>
      </c>
    </row>
    <row r="130" spans="2:65" s="1" customFormat="1" ht="38.25" customHeight="1">
      <c r="B130" s="137"/>
      <c r="C130" s="148" t="s">
        <v>188</v>
      </c>
      <c r="D130" s="148" t="s">
        <v>157</v>
      </c>
      <c r="E130" s="149" t="s">
        <v>202</v>
      </c>
      <c r="F130" s="203" t="s">
        <v>481</v>
      </c>
      <c r="G130" s="203"/>
      <c r="H130" s="203"/>
      <c r="I130" s="203"/>
      <c r="J130" s="150" t="s">
        <v>174</v>
      </c>
      <c r="K130" s="151">
        <v>162</v>
      </c>
      <c r="L130" s="195">
        <v>0</v>
      </c>
      <c r="M130" s="195"/>
      <c r="N130" s="195">
        <f t="shared" si="0"/>
        <v>0</v>
      </c>
      <c r="O130" s="194"/>
      <c r="P130" s="194"/>
      <c r="Q130" s="194"/>
      <c r="R130" s="142"/>
      <c r="T130" s="143" t="s">
        <v>5</v>
      </c>
      <c r="U130" s="40" t="s">
        <v>37</v>
      </c>
      <c r="V130" s="144">
        <v>0</v>
      </c>
      <c r="W130" s="144">
        <f t="shared" si="1"/>
        <v>0</v>
      </c>
      <c r="X130" s="144">
        <v>0</v>
      </c>
      <c r="Y130" s="144">
        <f t="shared" si="2"/>
        <v>0</v>
      </c>
      <c r="Z130" s="144">
        <v>0</v>
      </c>
      <c r="AA130" s="145">
        <f t="shared" si="3"/>
        <v>0</v>
      </c>
      <c r="AR130" s="18" t="s">
        <v>161</v>
      </c>
      <c r="AT130" s="18" t="s">
        <v>157</v>
      </c>
      <c r="AU130" s="18" t="s">
        <v>140</v>
      </c>
      <c r="AY130" s="18" t="s">
        <v>134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8" t="s">
        <v>80</v>
      </c>
      <c r="BK130" s="147">
        <f t="shared" si="9"/>
        <v>0</v>
      </c>
      <c r="BL130" s="18" t="s">
        <v>139</v>
      </c>
      <c r="BM130" s="18" t="s">
        <v>482</v>
      </c>
    </row>
    <row r="131" spans="2:65" s="1" customFormat="1" ht="16.5" customHeight="1">
      <c r="B131" s="137"/>
      <c r="C131" s="148" t="s">
        <v>192</v>
      </c>
      <c r="D131" s="148" t="s">
        <v>157</v>
      </c>
      <c r="E131" s="149" t="s">
        <v>206</v>
      </c>
      <c r="F131" s="203" t="s">
        <v>207</v>
      </c>
      <c r="G131" s="203"/>
      <c r="H131" s="203"/>
      <c r="I131" s="203"/>
      <c r="J131" s="150" t="s">
        <v>199</v>
      </c>
      <c r="K131" s="151">
        <v>27</v>
      </c>
      <c r="L131" s="195">
        <v>0</v>
      </c>
      <c r="M131" s="195"/>
      <c r="N131" s="195">
        <f t="shared" si="0"/>
        <v>0</v>
      </c>
      <c r="O131" s="194"/>
      <c r="P131" s="194"/>
      <c r="Q131" s="194"/>
      <c r="R131" s="142"/>
      <c r="T131" s="143" t="s">
        <v>5</v>
      </c>
      <c r="U131" s="152" t="s">
        <v>37</v>
      </c>
      <c r="V131" s="153">
        <v>0</v>
      </c>
      <c r="W131" s="153">
        <f t="shared" si="1"/>
        <v>0</v>
      </c>
      <c r="X131" s="153">
        <v>0</v>
      </c>
      <c r="Y131" s="153">
        <f t="shared" si="2"/>
        <v>0</v>
      </c>
      <c r="Z131" s="153">
        <v>0</v>
      </c>
      <c r="AA131" s="154">
        <f t="shared" si="3"/>
        <v>0</v>
      </c>
      <c r="AR131" s="18" t="s">
        <v>161</v>
      </c>
      <c r="AT131" s="18" t="s">
        <v>157</v>
      </c>
      <c r="AU131" s="18" t="s">
        <v>140</v>
      </c>
      <c r="AY131" s="18" t="s">
        <v>134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8" t="s">
        <v>80</v>
      </c>
      <c r="BK131" s="147">
        <f t="shared" si="9"/>
        <v>0</v>
      </c>
      <c r="BL131" s="18" t="s">
        <v>139</v>
      </c>
      <c r="BM131" s="18" t="s">
        <v>483</v>
      </c>
    </row>
    <row r="132" spans="2:65" s="1" customFormat="1" ht="6.9" customHeight="1">
      <c r="B132" s="55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7"/>
    </row>
  </sheetData>
  <mergeCells count="101">
    <mergeCell ref="F126:I126"/>
    <mergeCell ref="F127:I127"/>
    <mergeCell ref="F128:I128"/>
    <mergeCell ref="F129:I129"/>
    <mergeCell ref="H34:J34"/>
    <mergeCell ref="M34:P34"/>
    <mergeCell ref="H35:J35"/>
    <mergeCell ref="M35:P35"/>
    <mergeCell ref="H36:J36"/>
    <mergeCell ref="M36:P36"/>
    <mergeCell ref="L38:P38"/>
    <mergeCell ref="C76:Q76"/>
    <mergeCell ref="F124:I124"/>
    <mergeCell ref="F123:I123"/>
    <mergeCell ref="F121:I121"/>
    <mergeCell ref="F122:I122"/>
    <mergeCell ref="F79:P79"/>
    <mergeCell ref="F78:P78"/>
    <mergeCell ref="M81:P81"/>
    <mergeCell ref="M83:Q83"/>
    <mergeCell ref="M84:Q84"/>
    <mergeCell ref="C86:G86"/>
    <mergeCell ref="N86:Q86"/>
    <mergeCell ref="N88:Q88"/>
    <mergeCell ref="H1:K1"/>
    <mergeCell ref="S2:AC2"/>
    <mergeCell ref="M27:P27"/>
    <mergeCell ref="M30:P30"/>
    <mergeCell ref="M28:P28"/>
    <mergeCell ref="H32:J32"/>
    <mergeCell ref="M32:P32"/>
    <mergeCell ref="H33:J33"/>
    <mergeCell ref="M33:P33"/>
    <mergeCell ref="C2:Q2"/>
    <mergeCell ref="C4:Q4"/>
    <mergeCell ref="F6:P6"/>
    <mergeCell ref="F7:P7"/>
    <mergeCell ref="O9:P9"/>
    <mergeCell ref="O11:P11"/>
    <mergeCell ref="O12:P12"/>
    <mergeCell ref="O14:P14"/>
    <mergeCell ref="O15:P15"/>
    <mergeCell ref="O17:P17"/>
    <mergeCell ref="O18:P18"/>
    <mergeCell ref="O20:P20"/>
    <mergeCell ref="O21:P21"/>
    <mergeCell ref="E24:L24"/>
    <mergeCell ref="N89:Q89"/>
    <mergeCell ref="N90:Q90"/>
    <mergeCell ref="N91:Q91"/>
    <mergeCell ref="N92:Q92"/>
    <mergeCell ref="N94:Q94"/>
    <mergeCell ref="L96:Q96"/>
    <mergeCell ref="C102:Q102"/>
    <mergeCell ref="F104:P104"/>
    <mergeCell ref="F105:P105"/>
    <mergeCell ref="M107:P107"/>
    <mergeCell ref="M109:Q109"/>
    <mergeCell ref="M110:Q110"/>
    <mergeCell ref="F112:I112"/>
    <mergeCell ref="L112:M112"/>
    <mergeCell ref="N112:Q112"/>
    <mergeCell ref="N113:Q113"/>
    <mergeCell ref="N114:Q114"/>
    <mergeCell ref="F116:I116"/>
    <mergeCell ref="L116:M116"/>
    <mergeCell ref="N116:Q116"/>
    <mergeCell ref="N115:Q115"/>
    <mergeCell ref="N117:Q117"/>
    <mergeCell ref="N118:Q118"/>
    <mergeCell ref="L126:M126"/>
    <mergeCell ref="L121:M121"/>
    <mergeCell ref="L122:M122"/>
    <mergeCell ref="L123:M123"/>
    <mergeCell ref="L124:M124"/>
    <mergeCell ref="L125:M125"/>
    <mergeCell ref="L127:M127"/>
    <mergeCell ref="L128:M128"/>
    <mergeCell ref="L129:M129"/>
    <mergeCell ref="L130:M130"/>
    <mergeCell ref="L131:M131"/>
    <mergeCell ref="N131:Q131"/>
    <mergeCell ref="N128:Q128"/>
    <mergeCell ref="N129:Q129"/>
    <mergeCell ref="N130:Q130"/>
    <mergeCell ref="F119:I119"/>
    <mergeCell ref="F120:I120"/>
    <mergeCell ref="L119:M119"/>
    <mergeCell ref="N119:Q119"/>
    <mergeCell ref="L120:M120"/>
    <mergeCell ref="N120:Q120"/>
    <mergeCell ref="N121:Q121"/>
    <mergeCell ref="N122:Q122"/>
    <mergeCell ref="N123:Q123"/>
    <mergeCell ref="N124:Q124"/>
    <mergeCell ref="N125:Q125"/>
    <mergeCell ref="N126:Q126"/>
    <mergeCell ref="N127:Q127"/>
    <mergeCell ref="F130:I130"/>
    <mergeCell ref="F131:I131"/>
    <mergeCell ref="F125:I125"/>
  </mergeCells>
  <hyperlinks>
    <hyperlink ref="F1:G1" location="C2" display="1) Krycí list rozpočtu"/>
    <hyperlink ref="H1:K1" location="C86" display="2) Rekapitulácia rozpočtu"/>
    <hyperlink ref="L1" location="C112" display="3) Rozpočet"/>
    <hyperlink ref="S1:T1" location="'Rekapitulácia stavby'!C2" display="Rekapitulácia stavby"/>
  </hyperlinks>
  <pageMargins left="0.58333330000000005" right="0.58333330000000005" top="0.5" bottom="0.46666669999999999" header="0" footer="0"/>
  <pageSetup paperSize="9" scale="95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SO-01 - Multifunkčné ihrisko</vt:lpstr>
      <vt:lpstr>SO-02 - Viacúčelová šport...</vt:lpstr>
      <vt:lpstr>SO-03 - Spevnené plochy</vt:lpstr>
      <vt:lpstr>SO-04 - Oplotenie </vt:lpstr>
      <vt:lpstr>'Rekapitulácia stavby'!Názvy_tlače</vt:lpstr>
      <vt:lpstr>'SO-01 - Multifunkčné ihrisko'!Názvy_tlače</vt:lpstr>
      <vt:lpstr>'SO-02 - Viacúčelová šport...'!Názvy_tlače</vt:lpstr>
      <vt:lpstr>'SO-03 - Spevnené plochy'!Názvy_tlače</vt:lpstr>
      <vt:lpstr>'SO-04 - Oplotenie '!Názvy_tlače</vt:lpstr>
      <vt:lpstr>'Rekapitulácia stavby'!Oblasť_tlače</vt:lpstr>
      <vt:lpstr>'SO-01 - Multifunkčné ihrisko'!Oblasť_tlače</vt:lpstr>
      <vt:lpstr>'SO-02 - Viacúčelová šport...'!Oblasť_tlače</vt:lpstr>
      <vt:lpstr>'SO-03 - Spevnené plochy'!Oblasť_tlače</vt:lpstr>
      <vt:lpstr>'SO-04 - Oplotenie 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Tibor Karovič</cp:lastModifiedBy>
  <cp:lastPrinted>2022-01-25T13:07:49Z</cp:lastPrinted>
  <dcterms:created xsi:type="dcterms:W3CDTF">2022-01-24T09:29:25Z</dcterms:created>
  <dcterms:modified xsi:type="dcterms:W3CDTF">2022-01-27T09:51:35Z</dcterms:modified>
</cp:coreProperties>
</file>